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03"/>
  <workbookPr hidePivotFieldList="1" defaultThemeVersion="123820"/>
  <mc:AlternateContent xmlns:mc="http://schemas.openxmlformats.org/markup-compatibility/2006">
    <mc:Choice Requires="x15">
      <x15ac:absPath xmlns:x15ac="http://schemas.microsoft.com/office/spreadsheetml/2010/11/ac" url="C:\Users\CONTABILIDAD INFA\Desktop\auditoria\INDICADORES\"/>
    </mc:Choice>
  </mc:AlternateContent>
  <xr:revisionPtr revIDLastSave="0" documentId="8_{C1AA9D8A-7327-49EB-AA92-DB04B5E793ED}" xr6:coauthVersionLast="47" xr6:coauthVersionMax="47" xr10:uidLastSave="{00000000-0000-0000-0000-000000000000}"/>
  <bookViews>
    <workbookView xWindow="-108" yWindow="-108" windowWidth="23256" windowHeight="12576" tabRatio="756" xr2:uid="{00000000-000D-0000-FFFF-FFFF00000000}"/>
  </bookViews>
  <sheets>
    <sheet name="PRESUPUESTO PROCESO 2022" sheetId="43" r:id="rId1"/>
    <sheet name="E. PPTO I TRIM" sheetId="44" r:id="rId2"/>
    <sheet name="E. PPTO II TRIM" sheetId="45" r:id="rId3"/>
    <sheet name="E. PPTO III TRIM" sheetId="46" state="hidden" r:id="rId4"/>
    <sheet name="E. PPTO IV TRIM" sheetId="47" state="hidden" r:id="rId5"/>
  </sheets>
  <externalReferences>
    <externalReference r:id="rId6"/>
  </externalReferences>
  <definedNames>
    <definedName name="CTA_SAP">'[1]Modelo Junio_2018'!$D$2:$D$1891</definedName>
    <definedName name="MATRIZ_CTASAP">'[1]Modelo Junio_2018'!$D$2:$X$1891</definedName>
  </definedNames>
  <calcPr calcId="191028"/>
  <webPublishing codePage="125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" i="45" l="1"/>
  <c r="D13" i="45"/>
  <c r="D12" i="45"/>
  <c r="D11" i="45"/>
  <c r="D10" i="45"/>
  <c r="D12" i="44"/>
  <c r="D11" i="44"/>
  <c r="D10" i="44"/>
  <c r="F62" i="43"/>
  <c r="E62" i="43"/>
  <c r="G21" i="43"/>
  <c r="S10" i="43"/>
  <c r="E15" i="43"/>
  <c r="AG9" i="43"/>
  <c r="AE9" i="43"/>
  <c r="AI10" i="43"/>
  <c r="AI11" i="43"/>
  <c r="AI12" i="43"/>
  <c r="AI13" i="43"/>
  <c r="AC9" i="43"/>
  <c r="AA10" i="43"/>
  <c r="AA11" i="43"/>
  <c r="AA12" i="43"/>
  <c r="AA13" i="43"/>
  <c r="AA14" i="43"/>
  <c r="U9" i="43"/>
  <c r="Y9" i="43"/>
  <c r="W9" i="43"/>
  <c r="H62" i="43"/>
  <c r="J62" i="43"/>
  <c r="L62" i="43"/>
  <c r="N62" i="43"/>
  <c r="P62" i="43"/>
  <c r="R62" i="43"/>
  <c r="T62" i="43"/>
  <c r="V62" i="43"/>
  <c r="X62" i="43"/>
  <c r="Z62" i="43"/>
  <c r="AB62" i="43"/>
  <c r="AD62" i="43"/>
  <c r="AF62" i="43"/>
  <c r="AH62" i="43"/>
  <c r="AJ62" i="43"/>
  <c r="S14" i="43"/>
  <c r="S13" i="43"/>
  <c r="S12" i="43"/>
  <c r="S11" i="43"/>
  <c r="Q9" i="43"/>
  <c r="O9" i="43"/>
  <c r="O62" i="43" s="1"/>
  <c r="M9" i="43"/>
  <c r="M62" i="43" s="1"/>
  <c r="K13" i="43"/>
  <c r="K14" i="43"/>
  <c r="K12" i="43"/>
  <c r="K11" i="43"/>
  <c r="K10" i="43"/>
  <c r="I9" i="43"/>
  <c r="G9" i="43"/>
  <c r="G62" i="43" s="1"/>
  <c r="S9" i="43" l="1"/>
  <c r="AK12" i="43"/>
  <c r="AK10" i="43"/>
  <c r="AK13" i="43"/>
  <c r="AK11" i="43"/>
  <c r="D9" i="45" l="1"/>
  <c r="D9" i="44"/>
  <c r="S53" i="43"/>
  <c r="C41" i="45" s="1"/>
  <c r="C17" i="44" l="1"/>
  <c r="C54" i="47"/>
  <c r="E54" i="47" s="1"/>
  <c r="D57" i="47"/>
  <c r="D48" i="46"/>
  <c r="AK61" i="43" l="1"/>
  <c r="AG59" i="43"/>
  <c r="AI59" i="43"/>
  <c r="C56" i="47" s="1"/>
  <c r="E56" i="47" s="1"/>
  <c r="AI18" i="43"/>
  <c r="C14" i="47" s="1"/>
  <c r="E14" i="47" s="1"/>
  <c r="U29" i="43"/>
  <c r="Y29" i="43" s="1"/>
  <c r="AC29" i="43" s="1"/>
  <c r="U50" i="43"/>
  <c r="Y50" i="43" s="1"/>
  <c r="AC50" i="43" s="1"/>
  <c r="U54" i="43"/>
  <c r="Y54" i="43" s="1"/>
  <c r="AC54" i="43" s="1"/>
  <c r="AA47" i="43"/>
  <c r="AA59" i="43"/>
  <c r="AA18" i="43"/>
  <c r="D48" i="45"/>
  <c r="S27" i="43"/>
  <c r="C15" i="45" s="1"/>
  <c r="M57" i="43"/>
  <c r="O57" i="43" s="1"/>
  <c r="Q59" i="43"/>
  <c r="S18" i="43"/>
  <c r="D48" i="44"/>
  <c r="G38" i="43"/>
  <c r="I38" i="43" s="1"/>
  <c r="M38" i="43" s="1"/>
  <c r="O38" i="43" s="1"/>
  <c r="S59" i="43" l="1"/>
  <c r="Q62" i="43"/>
  <c r="C6" i="46"/>
  <c r="C6" i="45"/>
  <c r="E6" i="45" s="1"/>
  <c r="C47" i="46"/>
  <c r="E47" i="46" s="1"/>
  <c r="C47" i="45"/>
  <c r="E47" i="45" s="1"/>
  <c r="C15" i="46"/>
  <c r="E15" i="46" s="1"/>
  <c r="AE54" i="43"/>
  <c r="AG54" i="43" s="1"/>
  <c r="AE29" i="43"/>
  <c r="AG29" i="43" s="1"/>
  <c r="AE50" i="43"/>
  <c r="AG50" i="43" s="1"/>
  <c r="W54" i="43"/>
  <c r="AA54" i="43" s="1"/>
  <c r="W50" i="43"/>
  <c r="AA50" i="43" s="1"/>
  <c r="W29" i="43"/>
  <c r="AA29" i="43" s="1"/>
  <c r="S54" i="43"/>
  <c r="C42" i="45" s="1"/>
  <c r="S50" i="43"/>
  <c r="C38" i="45" s="1"/>
  <c r="Q57" i="43"/>
  <c r="Q38" i="43"/>
  <c r="I39" i="43"/>
  <c r="M39" i="43" s="1"/>
  <c r="O39" i="43" s="1"/>
  <c r="Q39" i="43" s="1"/>
  <c r="I35" i="43"/>
  <c r="M35" i="43" s="1"/>
  <c r="O35" i="43" s="1"/>
  <c r="Q35" i="43" s="1"/>
  <c r="I26" i="43"/>
  <c r="G60" i="43"/>
  <c r="I59" i="43"/>
  <c r="G49" i="43"/>
  <c r="G48" i="43"/>
  <c r="I48" i="43" s="1"/>
  <c r="M48" i="43" s="1"/>
  <c r="O48" i="43" s="1"/>
  <c r="Q48" i="43" s="1"/>
  <c r="G45" i="43"/>
  <c r="I45" i="43" s="1"/>
  <c r="M45" i="43" s="1"/>
  <c r="O45" i="43" s="1"/>
  <c r="Q45" i="43" s="1"/>
  <c r="G41" i="43"/>
  <c r="I41" i="43" s="1"/>
  <c r="M41" i="43" s="1"/>
  <c r="O41" i="43" s="1"/>
  <c r="Q41" i="43" s="1"/>
  <c r="G37" i="43"/>
  <c r="I37" i="43" s="1"/>
  <c r="G36" i="43"/>
  <c r="G31" i="43"/>
  <c r="I31" i="43" s="1"/>
  <c r="M31" i="43" s="1"/>
  <c r="O31" i="43" s="1"/>
  <c r="Q31" i="43" s="1"/>
  <c r="G30" i="43"/>
  <c r="K27" i="43"/>
  <c r="C15" i="44" s="1"/>
  <c r="E15" i="44" s="1"/>
  <c r="O25" i="43"/>
  <c r="Q25" i="43" s="1"/>
  <c r="O23" i="43"/>
  <c r="Q23" i="43" s="1"/>
  <c r="E6" i="46" l="1"/>
  <c r="K59" i="43"/>
  <c r="I62" i="43"/>
  <c r="I21" i="43"/>
  <c r="K21" i="43" s="1"/>
  <c r="G15" i="43"/>
  <c r="E42" i="45"/>
  <c r="E38" i="45"/>
  <c r="AI50" i="43"/>
  <c r="C46" i="47" s="1"/>
  <c r="E46" i="47" s="1"/>
  <c r="AI29" i="43"/>
  <c r="C25" i="47" s="1"/>
  <c r="S45" i="43"/>
  <c r="U45" i="43"/>
  <c r="S41" i="43"/>
  <c r="U41" i="43"/>
  <c r="S48" i="43"/>
  <c r="U48" i="43"/>
  <c r="S31" i="43"/>
  <c r="U31" i="43"/>
  <c r="K37" i="43"/>
  <c r="M37" i="43"/>
  <c r="O37" i="43" s="1"/>
  <c r="Q37" i="43" s="1"/>
  <c r="K26" i="43"/>
  <c r="C14" i="44" s="1"/>
  <c r="M26" i="43"/>
  <c r="O26" i="43" s="1"/>
  <c r="Q26" i="43" s="1"/>
  <c r="S35" i="43"/>
  <c r="U35" i="43"/>
  <c r="K35" i="43"/>
  <c r="S38" i="43"/>
  <c r="U38" i="43"/>
  <c r="S57" i="43"/>
  <c r="U57" i="43"/>
  <c r="C42" i="46"/>
  <c r="E42" i="46" s="1"/>
  <c r="AK29" i="43"/>
  <c r="AI54" i="43"/>
  <c r="C50" i="47" s="1"/>
  <c r="E50" i="47" s="1"/>
  <c r="C47" i="44"/>
  <c r="E47" i="44" s="1"/>
  <c r="AK59" i="43"/>
  <c r="I30" i="43"/>
  <c r="M30" i="43" s="1"/>
  <c r="O30" i="43" s="1"/>
  <c r="Q30" i="43" s="1"/>
  <c r="S39" i="43"/>
  <c r="U39" i="43"/>
  <c r="K39" i="43"/>
  <c r="C38" i="46"/>
  <c r="E38" i="46" s="1"/>
  <c r="S56" i="43"/>
  <c r="AI47" i="43"/>
  <c r="S43" i="43"/>
  <c r="K32" i="43"/>
  <c r="C20" i="44" s="1"/>
  <c r="E20" i="44" s="1"/>
  <c r="S34" i="43"/>
  <c r="C22" i="45" s="1"/>
  <c r="K34" i="43"/>
  <c r="C22" i="44" s="1"/>
  <c r="E22" i="44" s="1"/>
  <c r="K46" i="43"/>
  <c r="C34" i="44" s="1"/>
  <c r="E34" i="44" s="1"/>
  <c r="S25" i="43"/>
  <c r="C13" i="45" s="1"/>
  <c r="S23" i="43"/>
  <c r="C11" i="45" s="1"/>
  <c r="AA51" i="43"/>
  <c r="S33" i="43"/>
  <c r="C21" i="45" s="1"/>
  <c r="S28" i="43"/>
  <c r="S51" i="43"/>
  <c r="C39" i="45" s="1"/>
  <c r="K56" i="43"/>
  <c r="K28" i="43"/>
  <c r="C16" i="44" s="1"/>
  <c r="E16" i="44" s="1"/>
  <c r="I36" i="43"/>
  <c r="K38" i="43"/>
  <c r="K57" i="43"/>
  <c r="I60" i="43"/>
  <c r="K60" i="43" s="1"/>
  <c r="AK60" i="43" s="1"/>
  <c r="K19" i="43"/>
  <c r="C7" i="44" s="1"/>
  <c r="E7" i="44" s="1"/>
  <c r="K23" i="43"/>
  <c r="C11" i="44" s="1"/>
  <c r="E11" i="44" s="1"/>
  <c r="K25" i="43"/>
  <c r="C13" i="44" s="1"/>
  <c r="E13" i="44" s="1"/>
  <c r="K31" i="43"/>
  <c r="K33" i="43"/>
  <c r="K41" i="43"/>
  <c r="K43" i="43"/>
  <c r="K45" i="43"/>
  <c r="K18" i="43"/>
  <c r="K54" i="43"/>
  <c r="K50" i="43"/>
  <c r="I49" i="43"/>
  <c r="K51" i="43"/>
  <c r="C39" i="44" s="1"/>
  <c r="E39" i="44" s="1"/>
  <c r="K48" i="43"/>
  <c r="M21" i="43" l="1"/>
  <c r="I15" i="43"/>
  <c r="K15" i="43" s="1"/>
  <c r="E39" i="45"/>
  <c r="C19" i="46"/>
  <c r="E19" i="46" s="1"/>
  <c r="C19" i="45"/>
  <c r="C36" i="46"/>
  <c r="E36" i="46" s="1"/>
  <c r="C36" i="45"/>
  <c r="C29" i="46"/>
  <c r="E29" i="46" s="1"/>
  <c r="C29" i="45"/>
  <c r="C33" i="46"/>
  <c r="E33" i="46" s="1"/>
  <c r="C33" i="45"/>
  <c r="C16" i="46"/>
  <c r="E16" i="46" s="1"/>
  <c r="C16" i="45"/>
  <c r="C31" i="46"/>
  <c r="E31" i="46" s="1"/>
  <c r="C31" i="45"/>
  <c r="C45" i="46"/>
  <c r="E45" i="46" s="1"/>
  <c r="C45" i="45"/>
  <c r="C26" i="46"/>
  <c r="E26" i="46" s="1"/>
  <c r="C26" i="45"/>
  <c r="C44" i="46"/>
  <c r="E44" i="46" s="1"/>
  <c r="C44" i="45"/>
  <c r="C33" i="44"/>
  <c r="E33" i="44" s="1"/>
  <c r="C29" i="44"/>
  <c r="E29" i="44" s="1"/>
  <c r="K58" i="43"/>
  <c r="C11" i="46"/>
  <c r="E11" i="46" s="1"/>
  <c r="C36" i="44"/>
  <c r="E36" i="44" s="1"/>
  <c r="K49" i="43"/>
  <c r="M49" i="43"/>
  <c r="O49" i="43" s="1"/>
  <c r="Q49" i="43" s="1"/>
  <c r="C38" i="44"/>
  <c r="E38" i="44" s="1"/>
  <c r="AK50" i="43"/>
  <c r="C6" i="44"/>
  <c r="AK18" i="43"/>
  <c r="C21" i="44"/>
  <c r="E21" i="44" s="1"/>
  <c r="C9" i="44"/>
  <c r="E9" i="44" s="1"/>
  <c r="C45" i="44"/>
  <c r="E45" i="44" s="1"/>
  <c r="K36" i="43"/>
  <c r="C24" i="44" s="1"/>
  <c r="E24" i="44" s="1"/>
  <c r="M36" i="43"/>
  <c r="O36" i="43" s="1"/>
  <c r="Q36" i="43" s="1"/>
  <c r="C39" i="46"/>
  <c r="E39" i="46" s="1"/>
  <c r="C21" i="46"/>
  <c r="E21" i="46" s="1"/>
  <c r="C13" i="46"/>
  <c r="E13" i="46" s="1"/>
  <c r="Y39" i="43"/>
  <c r="AC39" i="43" s="1"/>
  <c r="W39" i="43"/>
  <c r="S30" i="43"/>
  <c r="U30" i="43"/>
  <c r="K30" i="43"/>
  <c r="Y57" i="43"/>
  <c r="AC57" i="43" s="1"/>
  <c r="W57" i="43"/>
  <c r="AA57" i="43" s="1"/>
  <c r="Y38" i="43"/>
  <c r="AC38" i="43" s="1"/>
  <c r="W38" i="43"/>
  <c r="C25" i="44"/>
  <c r="E25" i="44" s="1"/>
  <c r="Y48" i="43"/>
  <c r="AC48" i="43" s="1"/>
  <c r="W48" i="43"/>
  <c r="AA48" i="43" s="1"/>
  <c r="Y41" i="43"/>
  <c r="AC41" i="43" s="1"/>
  <c r="W41" i="43"/>
  <c r="Y45" i="43"/>
  <c r="AC45" i="43" s="1"/>
  <c r="W45" i="43"/>
  <c r="C42" i="44"/>
  <c r="E42" i="44" s="1"/>
  <c r="AK54" i="43"/>
  <c r="C19" i="44"/>
  <c r="E19" i="44" s="1"/>
  <c r="C26" i="44"/>
  <c r="E26" i="44" s="1"/>
  <c r="C44" i="44"/>
  <c r="E44" i="44" s="1"/>
  <c r="C22" i="46"/>
  <c r="E22" i="46" s="1"/>
  <c r="C27" i="44"/>
  <c r="Y35" i="43"/>
  <c r="AC35" i="43" s="1"/>
  <c r="W35" i="43"/>
  <c r="AA35" i="43" s="1"/>
  <c r="S26" i="43"/>
  <c r="U26" i="43"/>
  <c r="S37" i="43"/>
  <c r="U37" i="43"/>
  <c r="Y31" i="43"/>
  <c r="AC31" i="43" s="1"/>
  <c r="W31" i="43"/>
  <c r="K20" i="43"/>
  <c r="K47" i="43"/>
  <c r="S47" i="43"/>
  <c r="C43" i="47"/>
  <c r="E43" i="47" s="1"/>
  <c r="AA43" i="43"/>
  <c r="C31" i="44"/>
  <c r="E31" i="44" s="1"/>
  <c r="S40" i="43"/>
  <c r="K40" i="43"/>
  <c r="S32" i="43"/>
  <c r="C20" i="45" s="1"/>
  <c r="K55" i="43"/>
  <c r="C43" i="44" s="1"/>
  <c r="E43" i="44" s="1"/>
  <c r="S46" i="43"/>
  <c r="C34" i="45" s="1"/>
  <c r="S44" i="43"/>
  <c r="C32" i="45" s="1"/>
  <c r="K44" i="43"/>
  <c r="C32" i="44" s="1"/>
  <c r="E32" i="44" s="1"/>
  <c r="K42" i="43"/>
  <c r="C30" i="44" s="1"/>
  <c r="E30" i="44" s="1"/>
  <c r="S42" i="43"/>
  <c r="C30" i="45" s="1"/>
  <c r="AA25" i="43"/>
  <c r="E13" i="45" s="1"/>
  <c r="O24" i="43"/>
  <c r="Q24" i="43" s="1"/>
  <c r="K24" i="43"/>
  <c r="C12" i="44" s="1"/>
  <c r="E12" i="44" s="1"/>
  <c r="O22" i="43"/>
  <c r="Q22" i="43" s="1"/>
  <c r="K22" i="43"/>
  <c r="C10" i="44" s="1"/>
  <c r="E10" i="44" s="1"/>
  <c r="AI51" i="43"/>
  <c r="K53" i="43"/>
  <c r="C41" i="44" s="1"/>
  <c r="E41" i="44" s="1"/>
  <c r="K52" i="43"/>
  <c r="C40" i="44" s="1"/>
  <c r="E40" i="44" s="1"/>
  <c r="S19" i="43"/>
  <c r="C7" i="45" s="1"/>
  <c r="AA27" i="43"/>
  <c r="E15" i="45" s="1"/>
  <c r="E9" i="43"/>
  <c r="K9" i="43" s="1"/>
  <c r="K62" i="43" s="1"/>
  <c r="O21" i="43" l="1"/>
  <c r="M15" i="43"/>
  <c r="AA31" i="43"/>
  <c r="AA38" i="43"/>
  <c r="E26" i="45" s="1"/>
  <c r="E6" i="44"/>
  <c r="E31" i="45"/>
  <c r="E36" i="45"/>
  <c r="C28" i="46"/>
  <c r="E28" i="46" s="1"/>
  <c r="C28" i="45"/>
  <c r="C35" i="46"/>
  <c r="E35" i="46" s="1"/>
  <c r="C35" i="45"/>
  <c r="E35" i="45" s="1"/>
  <c r="C25" i="46"/>
  <c r="E25" i="46" s="1"/>
  <c r="C25" i="45"/>
  <c r="AA45" i="43"/>
  <c r="AA41" i="43"/>
  <c r="AA39" i="43"/>
  <c r="C18" i="46"/>
  <c r="E18" i="46" s="1"/>
  <c r="C18" i="45"/>
  <c r="AA56" i="43"/>
  <c r="E19" i="45"/>
  <c r="E44" i="45"/>
  <c r="E29" i="45"/>
  <c r="E45" i="45"/>
  <c r="E33" i="45"/>
  <c r="E63" i="43"/>
  <c r="C32" i="46"/>
  <c r="E32" i="46" s="1"/>
  <c r="AE31" i="43"/>
  <c r="AG31" i="43" s="1"/>
  <c r="S20" i="43"/>
  <c r="AE41" i="43"/>
  <c r="AG41" i="43" s="1"/>
  <c r="AE57" i="43"/>
  <c r="AG57" i="43" s="1"/>
  <c r="Y30" i="43"/>
  <c r="AC30" i="43" s="1"/>
  <c r="AA30" i="43"/>
  <c r="E18" i="45" s="1"/>
  <c r="W30" i="43"/>
  <c r="AI39" i="43"/>
  <c r="C35" i="47" s="1"/>
  <c r="AE39" i="43"/>
  <c r="AG39" i="43" s="1"/>
  <c r="S36" i="43"/>
  <c r="U36" i="43"/>
  <c r="S49" i="43"/>
  <c r="U49" i="43"/>
  <c r="S58" i="43"/>
  <c r="C7" i="46"/>
  <c r="AK51" i="43"/>
  <c r="C47" i="47"/>
  <c r="E47" i="47" s="1"/>
  <c r="C30" i="46"/>
  <c r="E30" i="46" s="1"/>
  <c r="C34" i="46"/>
  <c r="E34" i="46" s="1"/>
  <c r="C20" i="46"/>
  <c r="E20" i="46" s="1"/>
  <c r="C8" i="44"/>
  <c r="E8" i="44" s="1"/>
  <c r="Y37" i="43"/>
  <c r="AC37" i="43" s="1"/>
  <c r="W37" i="43"/>
  <c r="Y26" i="43"/>
  <c r="AC26" i="43" s="1"/>
  <c r="W26" i="43"/>
  <c r="AE35" i="43"/>
  <c r="AG35" i="43" s="1"/>
  <c r="AE45" i="43"/>
  <c r="AG45" i="43" s="1"/>
  <c r="AE48" i="43"/>
  <c r="AG48" i="43" s="1"/>
  <c r="AE38" i="43"/>
  <c r="AG38" i="43" s="1"/>
  <c r="C18" i="44"/>
  <c r="E18" i="44" s="1"/>
  <c r="C37" i="44"/>
  <c r="E37" i="44" s="1"/>
  <c r="C46" i="44"/>
  <c r="E46" i="44" s="1"/>
  <c r="AK47" i="43"/>
  <c r="C35" i="44"/>
  <c r="E35" i="44" s="1"/>
  <c r="C28" i="44"/>
  <c r="AA32" i="43"/>
  <c r="E20" i="45" s="1"/>
  <c r="AA34" i="43"/>
  <c r="E22" i="45" s="1"/>
  <c r="S55" i="43"/>
  <c r="C43" i="45" s="1"/>
  <c r="AA44" i="43"/>
  <c r="E32" i="45" s="1"/>
  <c r="AI25" i="43"/>
  <c r="AA23" i="43"/>
  <c r="E11" i="45" s="1"/>
  <c r="S22" i="43"/>
  <c r="C10" i="45" s="1"/>
  <c r="S24" i="43"/>
  <c r="C12" i="45" s="1"/>
  <c r="AA22" i="43"/>
  <c r="AA33" i="43"/>
  <c r="AA19" i="43"/>
  <c r="E7" i="45" s="1"/>
  <c r="AA28" i="43"/>
  <c r="E16" i="45" s="1"/>
  <c r="AI14" i="43"/>
  <c r="Q21" i="43" l="1"/>
  <c r="U21" i="43" s="1"/>
  <c r="O15" i="43"/>
  <c r="AI45" i="43"/>
  <c r="C41" i="47" s="1"/>
  <c r="E41" i="47" s="1"/>
  <c r="AA26" i="43"/>
  <c r="AA37" i="43"/>
  <c r="E25" i="45" s="1"/>
  <c r="E7" i="46"/>
  <c r="E10" i="45"/>
  <c r="C48" i="44"/>
  <c r="E48" i="44" s="1"/>
  <c r="C46" i="46"/>
  <c r="E46" i="46" s="1"/>
  <c r="C46" i="45"/>
  <c r="C37" i="46"/>
  <c r="E37" i="46" s="1"/>
  <c r="C37" i="45"/>
  <c r="C24" i="46"/>
  <c r="E24" i="46" s="1"/>
  <c r="C24" i="45"/>
  <c r="AI41" i="43"/>
  <c r="C37" i="47" s="1"/>
  <c r="E37" i="47" s="1"/>
  <c r="AA20" i="43"/>
  <c r="C8" i="46"/>
  <c r="E8" i="46" s="1"/>
  <c r="C8" i="45"/>
  <c r="E8" i="45" s="1"/>
  <c r="AI56" i="43"/>
  <c r="C52" i="47" s="1"/>
  <c r="E52" i="47" s="1"/>
  <c r="C41" i="46"/>
  <c r="E41" i="46" s="1"/>
  <c r="C12" i="46"/>
  <c r="E12" i="46" s="1"/>
  <c r="E21" i="45"/>
  <c r="C10" i="46"/>
  <c r="E10" i="46" s="1"/>
  <c r="AK25" i="43"/>
  <c r="C21" i="47"/>
  <c r="E21" i="47" s="1"/>
  <c r="C43" i="46"/>
  <c r="E43" i="46" s="1"/>
  <c r="AI38" i="43"/>
  <c r="AI48" i="43"/>
  <c r="AI35" i="43"/>
  <c r="AE37" i="43"/>
  <c r="AG37" i="43" s="1"/>
  <c r="Y49" i="43"/>
  <c r="AC49" i="43" s="1"/>
  <c r="W49" i="43"/>
  <c r="AA49" i="43" s="1"/>
  <c r="Y36" i="43"/>
  <c r="AC36" i="43" s="1"/>
  <c r="W36" i="43"/>
  <c r="AA36" i="43" s="1"/>
  <c r="AE30" i="43"/>
  <c r="AG30" i="43" s="1"/>
  <c r="AI57" i="43"/>
  <c r="AI31" i="43"/>
  <c r="AK39" i="43"/>
  <c r="AK41" i="43"/>
  <c r="AE26" i="43"/>
  <c r="AG26" i="43" s="1"/>
  <c r="AI43" i="43"/>
  <c r="C39" i="47" s="1"/>
  <c r="E39" i="47" s="1"/>
  <c r="AA40" i="43"/>
  <c r="E28" i="45" s="1"/>
  <c r="E28" i="44"/>
  <c r="AI34" i="43"/>
  <c r="AA55" i="43"/>
  <c r="E43" i="45" s="1"/>
  <c r="AA46" i="43"/>
  <c r="E34" i="45" s="1"/>
  <c r="AA42" i="43"/>
  <c r="E30" i="45" s="1"/>
  <c r="AA24" i="43"/>
  <c r="E12" i="45" s="1"/>
  <c r="AI23" i="43"/>
  <c r="AI33" i="43"/>
  <c r="C29" i="47" s="1"/>
  <c r="E29" i="47" s="1"/>
  <c r="AI19" i="43"/>
  <c r="AI28" i="43"/>
  <c r="Y62" i="43"/>
  <c r="AG62" i="43"/>
  <c r="S21" i="43" l="1"/>
  <c r="C9" i="45" s="1"/>
  <c r="E9" i="45" s="1"/>
  <c r="C9" i="46"/>
  <c r="E9" i="46" s="1"/>
  <c r="Y21" i="43"/>
  <c r="AC21" i="43" s="1"/>
  <c r="W21" i="43"/>
  <c r="AK56" i="43"/>
  <c r="AK45" i="43"/>
  <c r="AI26" i="43"/>
  <c r="C22" i="47" s="1"/>
  <c r="AI20" i="43"/>
  <c r="C16" i="47" s="1"/>
  <c r="E16" i="47" s="1"/>
  <c r="AA58" i="43"/>
  <c r="E46" i="45" s="1"/>
  <c r="E37" i="45"/>
  <c r="AK28" i="43"/>
  <c r="C24" i="47"/>
  <c r="E24" i="47" s="1"/>
  <c r="AK19" i="43"/>
  <c r="C15" i="47"/>
  <c r="E15" i="47" s="1"/>
  <c r="AA53" i="43"/>
  <c r="E41" i="45" s="1"/>
  <c r="C53" i="47"/>
  <c r="E53" i="47" s="1"/>
  <c r="AK57" i="43"/>
  <c r="AI30" i="43"/>
  <c r="AE49" i="43"/>
  <c r="AG49" i="43" s="1"/>
  <c r="AI37" i="43"/>
  <c r="C44" i="47"/>
  <c r="E44" i="47" s="1"/>
  <c r="AK48" i="43"/>
  <c r="C34" i="47"/>
  <c r="E34" i="47" s="1"/>
  <c r="AK38" i="43"/>
  <c r="AK23" i="43"/>
  <c r="C19" i="47"/>
  <c r="E19" i="47" s="1"/>
  <c r="AK34" i="43"/>
  <c r="C30" i="47"/>
  <c r="E30" i="47" s="1"/>
  <c r="C27" i="47"/>
  <c r="E27" i="47" s="1"/>
  <c r="AK31" i="43"/>
  <c r="E24" i="45"/>
  <c r="AE36" i="43"/>
  <c r="AG36" i="43" s="1"/>
  <c r="C31" i="47"/>
  <c r="E31" i="47" s="1"/>
  <c r="AK35" i="43"/>
  <c r="AK33" i="43"/>
  <c r="AK43" i="43"/>
  <c r="AI40" i="43"/>
  <c r="C36" i="47" s="1"/>
  <c r="E36" i="47" s="1"/>
  <c r="AI32" i="43"/>
  <c r="AI55" i="43"/>
  <c r="AI46" i="43"/>
  <c r="AI44" i="43"/>
  <c r="AI42" i="43"/>
  <c r="AI22" i="43"/>
  <c r="AI24" i="43"/>
  <c r="S52" i="43"/>
  <c r="Q15" i="43"/>
  <c r="AI27" i="43"/>
  <c r="AH15" i="43"/>
  <c r="AE62" i="43"/>
  <c r="AC62" i="43"/>
  <c r="C48" i="46" l="1"/>
  <c r="E48" i="46" s="1"/>
  <c r="AA21" i="43"/>
  <c r="AE21" i="43"/>
  <c r="AG21" i="43" s="1"/>
  <c r="AK26" i="43"/>
  <c r="AK20" i="43"/>
  <c r="C40" i="46"/>
  <c r="E40" i="46" s="1"/>
  <c r="C40" i="45"/>
  <c r="E40" i="45" s="1"/>
  <c r="AK22" i="43"/>
  <c r="C18" i="47"/>
  <c r="E18" i="47" s="1"/>
  <c r="AK44" i="43"/>
  <c r="C40" i="47"/>
  <c r="E40" i="47" s="1"/>
  <c r="AK55" i="43"/>
  <c r="C51" i="47"/>
  <c r="E51" i="47" s="1"/>
  <c r="AK27" i="43"/>
  <c r="C23" i="47"/>
  <c r="E23" i="47" s="1"/>
  <c r="AK24" i="43"/>
  <c r="C20" i="47"/>
  <c r="E20" i="47" s="1"/>
  <c r="AK42" i="43"/>
  <c r="C38" i="47"/>
  <c r="E38" i="47" s="1"/>
  <c r="AK46" i="43"/>
  <c r="C42" i="47"/>
  <c r="E42" i="47" s="1"/>
  <c r="AK32" i="43"/>
  <c r="C28" i="47"/>
  <c r="E28" i="47" s="1"/>
  <c r="AI36" i="43"/>
  <c r="C33" i="47"/>
  <c r="E33" i="47" s="1"/>
  <c r="AK37" i="43"/>
  <c r="AI49" i="43"/>
  <c r="AI58" i="43"/>
  <c r="C26" i="47"/>
  <c r="E26" i="47" s="1"/>
  <c r="AK30" i="43"/>
  <c r="AK40" i="43"/>
  <c r="AI53" i="43"/>
  <c r="W15" i="43"/>
  <c r="U15" i="43"/>
  <c r="AI9" i="43"/>
  <c r="AI62" i="43" s="1"/>
  <c r="Z15" i="43"/>
  <c r="W62" i="43"/>
  <c r="U62" i="43"/>
  <c r="Q63" i="43"/>
  <c r="M63" i="43"/>
  <c r="I63" i="43"/>
  <c r="G63" i="43"/>
  <c r="AI21" i="43" l="1"/>
  <c r="C17" i="47" s="1"/>
  <c r="E17" i="47" s="1"/>
  <c r="E57" i="47" s="1"/>
  <c r="U63" i="43"/>
  <c r="C45" i="47"/>
  <c r="E45" i="47" s="1"/>
  <c r="AK49" i="43"/>
  <c r="W63" i="43"/>
  <c r="AK53" i="43"/>
  <c r="C49" i="47"/>
  <c r="E49" i="47" s="1"/>
  <c r="C55" i="47"/>
  <c r="E55" i="47" s="1"/>
  <c r="AK58" i="43"/>
  <c r="C32" i="47"/>
  <c r="AK36" i="43"/>
  <c r="AA52" i="43"/>
  <c r="C48" i="45"/>
  <c r="E48" i="45" s="1"/>
  <c r="Y15" i="43"/>
  <c r="Y63" i="43" s="1"/>
  <c r="AA9" i="43"/>
  <c r="AA62" i="43" s="1"/>
  <c r="K63" i="43"/>
  <c r="AK21" i="43" l="1"/>
  <c r="E32" i="47"/>
  <c r="AA15" i="43"/>
  <c r="AA63" i="43" s="1"/>
  <c r="AC15" i="43"/>
  <c r="AE15" i="43" l="1"/>
  <c r="AE63" i="43" s="1"/>
  <c r="AC63" i="43"/>
  <c r="AG15" i="43" l="1"/>
  <c r="AI52" i="43"/>
  <c r="AK52" i="43" l="1"/>
  <c r="C48" i="47"/>
  <c r="AG63" i="43"/>
  <c r="AI15" i="43"/>
  <c r="E48" i="47" l="1"/>
  <c r="C57" i="47"/>
  <c r="AI63" i="43"/>
  <c r="AK14" i="43" l="1"/>
  <c r="S62" i="43" l="1"/>
  <c r="AK9" i="43" l="1"/>
  <c r="AK62" i="43" s="1"/>
  <c r="O63" i="43"/>
  <c r="S15" i="43"/>
  <c r="AK15" i="43" s="1"/>
  <c r="AK63" i="43" l="1"/>
  <c r="S63" i="43"/>
</calcChain>
</file>

<file path=xl/sharedStrings.xml><?xml version="1.0" encoding="utf-8"?>
<sst xmlns="http://schemas.openxmlformats.org/spreadsheetml/2006/main" count="286" uniqueCount="70">
  <si>
    <t>PRESUPUESTO AÑO 2022</t>
  </si>
  <si>
    <t xml:space="preserve">GD-RG-029
VERSION 1
F.ELABORACION 28/01/2021
</t>
  </si>
  <si>
    <t>MES A MES AÑO 2022</t>
  </si>
  <si>
    <t>TRIMESTRE I 2022</t>
  </si>
  <si>
    <t>TRIMESTRE II 2022</t>
  </si>
  <si>
    <t>TRIMESTRE III 2022</t>
  </si>
  <si>
    <t>TRIMESTRE IV 2022</t>
  </si>
  <si>
    <t>ACUMULADO</t>
  </si>
  <si>
    <t>Valor</t>
  </si>
  <si>
    <t>TOTAL</t>
  </si>
  <si>
    <t>INGRESOS</t>
  </si>
  <si>
    <t>AUX ENFERMERIA</t>
  </si>
  <si>
    <t xml:space="preserve">ADMINISTRATIVO EN SALUD </t>
  </si>
  <si>
    <t>AUX. SALUD ORAL</t>
  </si>
  <si>
    <t>AUX. SERV. FARMACEUTICOS</t>
  </si>
  <si>
    <t>DIPLOMADOS</t>
  </si>
  <si>
    <t>GASTOS OPERACIONALES DE ADMINISTRACION</t>
  </si>
  <si>
    <t>Gastos Fijos</t>
  </si>
  <si>
    <t>Nominas</t>
  </si>
  <si>
    <t>Aprendiz</t>
  </si>
  <si>
    <t>Honorarios administrativos</t>
  </si>
  <si>
    <t>Seguridad Social</t>
  </si>
  <si>
    <t>Sueldos Administrativas</t>
  </si>
  <si>
    <t>Honorarios de Serv. Farmaceuticos</t>
  </si>
  <si>
    <t>Honorarios Enfermeria</t>
  </si>
  <si>
    <t>Honorarios Salud Oral</t>
  </si>
  <si>
    <t>Honorarios Admón en salud</t>
  </si>
  <si>
    <t>Arrendamientos</t>
  </si>
  <si>
    <t>Arrendamiento Sede Palmira</t>
  </si>
  <si>
    <t>Arrendamiento Sede Cali</t>
  </si>
  <si>
    <t>Impuestos</t>
  </si>
  <si>
    <t>provision Impuesto de Industria y Cio anual</t>
  </si>
  <si>
    <t>provision Impuesto Declaracion de Renta</t>
  </si>
  <si>
    <t>Impuesto Cree</t>
  </si>
  <si>
    <t>Impuesto asumido Rte fuente</t>
  </si>
  <si>
    <t>Impuesto Procultura</t>
  </si>
  <si>
    <t>Gastos Variables</t>
  </si>
  <si>
    <t>Servicios Publicos</t>
  </si>
  <si>
    <t>Servicio telefono</t>
  </si>
  <si>
    <t>Polizas (extracontractual y arl)</t>
  </si>
  <si>
    <t>Diversos</t>
  </si>
  <si>
    <t>Actividades de bienestar institucional</t>
  </si>
  <si>
    <t>Adquisicion de equipos</t>
  </si>
  <si>
    <t>Aseo y cafeteria</t>
  </si>
  <si>
    <t>Capacitacion de desarrollo humano</t>
  </si>
  <si>
    <t>Carnet institucional</t>
  </si>
  <si>
    <t>Contraprestacion</t>
  </si>
  <si>
    <t>Gastos bancarios</t>
  </si>
  <si>
    <t>Imprevistos</t>
  </si>
  <si>
    <t xml:space="preserve">Insumos </t>
  </si>
  <si>
    <t>Mantenimiento de infraesctructura y equipos</t>
  </si>
  <si>
    <t>Mantenimiento del SGC</t>
  </si>
  <si>
    <t>Papeleria</t>
  </si>
  <si>
    <t>Publicidad</t>
  </si>
  <si>
    <t>Refrigerios</t>
  </si>
  <si>
    <t>Sistema de Seguridad en el Trabajo</t>
  </si>
  <si>
    <t>Taxis y buses</t>
  </si>
  <si>
    <t>servicio vigilancia</t>
  </si>
  <si>
    <t>Servicio de aseo</t>
  </si>
  <si>
    <t>Otros gastos proyectados</t>
  </si>
  <si>
    <t>Dotacion empleados</t>
  </si>
  <si>
    <t>SALDO EN CAJA</t>
  </si>
  <si>
    <t>EJECUCION PRESUPUESTAL</t>
  </si>
  <si>
    <t>TRIMESTRE I AÑO 2022</t>
  </si>
  <si>
    <t>PTTO</t>
  </si>
  <si>
    <t>EJECUCION</t>
  </si>
  <si>
    <t>%</t>
  </si>
  <si>
    <t xml:space="preserve">TOTAL </t>
  </si>
  <si>
    <t>TRIMESTRE II AÑO 2022</t>
  </si>
  <si>
    <t>arl estudiante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</si>
</sst>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-* #,##0_-;\-* #,##0_-;_-* &quot;-&quot;_-;_-@_-"/>
    <numFmt numFmtId="43" formatCode="_-* #,##0.00_-;\-* #,##0.00_-;_-* &quot;-&quot;??_-;_-@_-"/>
    <numFmt numFmtId="164" formatCode="_ * #,##0.00_ ;_ * \-#,##0.00_ ;_ * &quot;-&quot;??_ ;_ @_ "/>
    <numFmt numFmtId="165" formatCode="0.0%"/>
    <numFmt numFmtId="166" formatCode="_-* #,##0_-;\-* #,##0_-;_-* &quot;-&quot;??_-;_-@_-"/>
  </numFmts>
  <fonts count="24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charset val="1"/>
      <scheme val="minor"/>
    </font>
    <font>
      <sz val="11"/>
      <color rgb="FF00B050"/>
      <name val="Calibri"/>
      <family val="2"/>
      <charset val="1"/>
      <scheme val="minor"/>
    </font>
    <font>
      <b/>
      <sz val="11"/>
      <color rgb="FF00B050"/>
      <name val="Calibri"/>
      <family val="2"/>
      <charset val="1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charset val="1"/>
      <scheme val="minor"/>
    </font>
    <font>
      <b/>
      <sz val="11"/>
      <name val="Calibri"/>
      <family val="2"/>
      <charset val="1"/>
      <scheme val="minor"/>
    </font>
    <font>
      <sz val="11"/>
      <color rgb="FF00B05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sz val="11"/>
      <color theme="3" tint="0.39997558519241921"/>
      <name val="Calibri"/>
      <family val="2"/>
      <scheme val="minor"/>
    </font>
    <font>
      <b/>
      <sz val="11"/>
      <color theme="3" tint="0.3999755851924192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6"/>
      <name val="Calibri"/>
      <family val="2"/>
      <scheme val="minor"/>
    </font>
    <font>
      <sz val="11"/>
      <name val="Arial"/>
      <family val="2"/>
    </font>
    <font>
      <sz val="14"/>
      <name val="Arial"/>
      <family val="2"/>
    </font>
    <font>
      <b/>
      <sz val="11"/>
      <color rgb="FF009900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990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79">
    <xf numFmtId="0" fontId="0" fillId="0" borderId="0" xfId="0"/>
    <xf numFmtId="0" fontId="4" fillId="0" borderId="0" xfId="0" applyFont="1" applyAlignment="1">
      <alignment horizontal="center"/>
    </xf>
    <xf numFmtId="0" fontId="4" fillId="0" borderId="0" xfId="0" applyFont="1"/>
    <xf numFmtId="0" fontId="0" fillId="2" borderId="0" xfId="0" applyFill="1"/>
    <xf numFmtId="0" fontId="6" fillId="0" borderId="0" xfId="0" applyFont="1" applyAlignment="1">
      <alignment horizontal="center"/>
    </xf>
    <xf numFmtId="0" fontId="2" fillId="0" borderId="0" xfId="0" applyFont="1"/>
    <xf numFmtId="41" fontId="0" fillId="0" borderId="0" xfId="0" applyNumberFormat="1"/>
    <xf numFmtId="0" fontId="6" fillId="2" borderId="0" xfId="0" applyFont="1" applyFill="1"/>
    <xf numFmtId="10" fontId="14" fillId="0" borderId="0" xfId="3" applyNumberFormat="1" applyFont="1" applyFill="1"/>
    <xf numFmtId="41" fontId="0" fillId="0" borderId="0" xfId="2" applyFont="1" applyFill="1"/>
    <xf numFmtId="41" fontId="10" fillId="0" borderId="0" xfId="0" applyNumberFormat="1" applyFont="1" applyAlignment="1">
      <alignment horizontal="center"/>
    </xf>
    <xf numFmtId="10" fontId="7" fillId="0" borderId="0" xfId="3" applyNumberFormat="1" applyFont="1" applyFill="1"/>
    <xf numFmtId="0" fontId="12" fillId="0" borderId="0" xfId="0" applyFont="1"/>
    <xf numFmtId="10" fontId="8" fillId="0" borderId="0" xfId="3" applyNumberFormat="1" applyFont="1" applyFill="1" applyAlignment="1">
      <alignment horizontal="center"/>
    </xf>
    <xf numFmtId="0" fontId="6" fillId="0" borderId="0" xfId="0" applyFont="1"/>
    <xf numFmtId="17" fontId="6" fillId="0" borderId="1" xfId="2" applyNumberFormat="1" applyFont="1" applyFill="1" applyBorder="1" applyAlignment="1">
      <alignment horizontal="center"/>
    </xf>
    <xf numFmtId="0" fontId="13" fillId="0" borderId="0" xfId="0" applyFont="1" applyAlignment="1">
      <alignment horizontal="center"/>
    </xf>
    <xf numFmtId="41" fontId="4" fillId="0" borderId="0" xfId="2" applyFont="1" applyFill="1" applyAlignment="1">
      <alignment horizontal="center"/>
    </xf>
    <xf numFmtId="10" fontId="15" fillId="0" borderId="0" xfId="3" applyNumberFormat="1" applyFont="1" applyFill="1" applyAlignment="1">
      <alignment horizontal="center"/>
    </xf>
    <xf numFmtId="41" fontId="9" fillId="0" borderId="0" xfId="0" applyNumberFormat="1" applyFont="1" applyAlignment="1">
      <alignment horizontal="center"/>
    </xf>
    <xf numFmtId="41" fontId="4" fillId="0" borderId="0" xfId="0" applyNumberFormat="1" applyFont="1" applyAlignment="1">
      <alignment horizontal="center"/>
    </xf>
    <xf numFmtId="41" fontId="4" fillId="0" borderId="0" xfId="2" applyFont="1" applyFill="1"/>
    <xf numFmtId="10" fontId="15" fillId="0" borderId="0" xfId="3" applyNumberFormat="1" applyFont="1" applyFill="1"/>
    <xf numFmtId="41" fontId="12" fillId="0" borderId="0" xfId="0" applyNumberFormat="1" applyFont="1"/>
    <xf numFmtId="10" fontId="8" fillId="0" borderId="0" xfId="3" applyNumberFormat="1" applyFont="1" applyFill="1" applyBorder="1" applyAlignment="1">
      <alignment horizontal="center"/>
    </xf>
    <xf numFmtId="10" fontId="16" fillId="0" borderId="0" xfId="3" applyNumberFormat="1" applyFont="1" applyFill="1"/>
    <xf numFmtId="10" fontId="17" fillId="0" borderId="0" xfId="3" applyNumberFormat="1" applyFont="1" applyFill="1" applyAlignment="1">
      <alignment horizontal="center"/>
    </xf>
    <xf numFmtId="165" fontId="16" fillId="0" borderId="0" xfId="3" applyNumberFormat="1" applyFont="1" applyFill="1"/>
    <xf numFmtId="0" fontId="1" fillId="0" borderId="0" xfId="0" applyFont="1"/>
    <xf numFmtId="165" fontId="10" fillId="0" borderId="0" xfId="3" applyNumberFormat="1" applyFont="1" applyFill="1"/>
    <xf numFmtId="165" fontId="10" fillId="0" borderId="0" xfId="3" applyNumberFormat="1" applyFont="1" applyFill="1" applyAlignment="1">
      <alignment horizontal="center"/>
    </xf>
    <xf numFmtId="0" fontId="9" fillId="0" borderId="0" xfId="0" applyFont="1" applyAlignment="1">
      <alignment horizontal="center"/>
    </xf>
    <xf numFmtId="165" fontId="10" fillId="0" borderId="0" xfId="3" applyNumberFormat="1" applyFont="1" applyFill="1" applyBorder="1" applyAlignment="1">
      <alignment horizontal="center"/>
    </xf>
    <xf numFmtId="165" fontId="9" fillId="0" borderId="0" xfId="3" applyNumberFormat="1" applyFont="1" applyFill="1" applyAlignment="1">
      <alignment horizontal="center"/>
    </xf>
    <xf numFmtId="41" fontId="10" fillId="0" borderId="0" xfId="2" applyFont="1"/>
    <xf numFmtId="41" fontId="9" fillId="0" borderId="0" xfId="2" applyFont="1" applyAlignment="1">
      <alignment horizontal="center"/>
    </xf>
    <xf numFmtId="41" fontId="9" fillId="0" borderId="0" xfId="2" applyFont="1"/>
    <xf numFmtId="41" fontId="18" fillId="0" borderId="0" xfId="2" applyFont="1" applyFill="1"/>
    <xf numFmtId="41" fontId="18" fillId="0" borderId="0" xfId="2" applyFont="1" applyFill="1" applyAlignment="1">
      <alignment horizontal="center"/>
    </xf>
    <xf numFmtId="41" fontId="11" fillId="0" borderId="0" xfId="2" applyFont="1" applyFill="1" applyBorder="1" applyAlignment="1">
      <alignment horizontal="center"/>
    </xf>
    <xf numFmtId="41" fontId="18" fillId="0" borderId="0" xfId="2" applyFont="1" applyFill="1" applyBorder="1" applyAlignment="1">
      <alignment horizontal="center"/>
    </xf>
    <xf numFmtId="41" fontId="11" fillId="0" borderId="0" xfId="2" applyFont="1" applyFill="1" applyAlignment="1">
      <alignment horizontal="center"/>
    </xf>
    <xf numFmtId="41" fontId="11" fillId="0" borderId="0" xfId="2" applyFont="1" applyAlignment="1">
      <alignment horizontal="center"/>
    </xf>
    <xf numFmtId="41" fontId="4" fillId="0" borderId="0" xfId="0" applyNumberFormat="1" applyFont="1"/>
    <xf numFmtId="17" fontId="6" fillId="0" borderId="1" xfId="0" applyNumberFormat="1" applyFont="1" applyBorder="1" applyAlignment="1">
      <alignment horizontal="center"/>
    </xf>
    <xf numFmtId="9" fontId="19" fillId="0" borderId="0" xfId="3" applyFont="1" applyFill="1" applyAlignment="1">
      <alignment horizontal="center" vertical="center"/>
    </xf>
    <xf numFmtId="17" fontId="6" fillId="0" borderId="0" xfId="0" applyNumberFormat="1" applyFont="1" applyAlignment="1">
      <alignment horizontal="center"/>
    </xf>
    <xf numFmtId="17" fontId="6" fillId="0" borderId="0" xfId="2" applyNumberFormat="1" applyFont="1" applyFill="1" applyBorder="1" applyAlignment="1">
      <alignment horizontal="center"/>
    </xf>
    <xf numFmtId="10" fontId="17" fillId="0" borderId="0" xfId="3" applyNumberFormat="1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4" fillId="0" borderId="0" xfId="0" applyFont="1" applyAlignment="1">
      <alignment horizontal="left"/>
    </xf>
    <xf numFmtId="0" fontId="22" fillId="0" borderId="0" xfId="0" applyFont="1"/>
    <xf numFmtId="0" fontId="22" fillId="0" borderId="0" xfId="0" applyFont="1" applyAlignment="1">
      <alignment horizontal="center"/>
    </xf>
    <xf numFmtId="41" fontId="22" fillId="0" borderId="0" xfId="0" applyNumberFormat="1" applyFont="1" applyAlignment="1">
      <alignment horizontal="center"/>
    </xf>
    <xf numFmtId="41" fontId="23" fillId="4" borderId="0" xfId="0" applyNumberFormat="1" applyFont="1" applyFill="1" applyAlignment="1">
      <alignment horizontal="center"/>
    </xf>
    <xf numFmtId="0" fontId="9" fillId="0" borderId="0" xfId="0" applyFont="1"/>
    <xf numFmtId="9" fontId="0" fillId="0" borderId="0" xfId="0" applyNumberFormat="1"/>
    <xf numFmtId="0" fontId="4" fillId="3" borderId="0" xfId="0" applyFont="1" applyFill="1"/>
    <xf numFmtId="41" fontId="4" fillId="3" borderId="0" xfId="0" applyNumberFormat="1" applyFont="1" applyFill="1"/>
    <xf numFmtId="9" fontId="0" fillId="3" borderId="0" xfId="0" applyNumberFormat="1" applyFill="1"/>
    <xf numFmtId="9" fontId="0" fillId="0" borderId="0" xfId="0" applyNumberFormat="1" applyAlignment="1">
      <alignment horizontal="center"/>
    </xf>
    <xf numFmtId="9" fontId="0" fillId="3" borderId="0" xfId="0" applyNumberFormat="1" applyFill="1" applyAlignment="1">
      <alignment horizontal="center"/>
    </xf>
    <xf numFmtId="0" fontId="4" fillId="5" borderId="1" xfId="0" applyFont="1" applyFill="1" applyBorder="1" applyAlignment="1">
      <alignment horizontal="center"/>
    </xf>
    <xf numFmtId="41" fontId="4" fillId="5" borderId="1" xfId="0" applyNumberFormat="1" applyFont="1" applyFill="1" applyBorder="1"/>
    <xf numFmtId="9" fontId="4" fillId="5" borderId="1" xfId="0" applyNumberFormat="1" applyFont="1" applyFill="1" applyBorder="1" applyAlignment="1">
      <alignment horizontal="center"/>
    </xf>
    <xf numFmtId="41" fontId="4" fillId="6" borderId="6" xfId="0" applyNumberFormat="1" applyFont="1" applyFill="1" applyBorder="1"/>
    <xf numFmtId="9" fontId="4" fillId="6" borderId="7" xfId="0" applyNumberFormat="1" applyFont="1" applyFill="1" applyBorder="1"/>
    <xf numFmtId="0" fontId="4" fillId="6" borderId="1" xfId="0" applyFont="1" applyFill="1" applyBorder="1"/>
    <xf numFmtId="41" fontId="4" fillId="6" borderId="1" xfId="0" applyNumberFormat="1" applyFont="1" applyFill="1" applyBorder="1"/>
    <xf numFmtId="41" fontId="1" fillId="0" borderId="0" xfId="0" applyNumberFormat="1" applyFont="1" applyAlignment="1">
      <alignment horizontal="center"/>
    </xf>
    <xf numFmtId="41" fontId="1" fillId="0" borderId="0" xfId="2" applyFont="1" applyFill="1"/>
    <xf numFmtId="0" fontId="6" fillId="2" borderId="0" xfId="0" applyFont="1" applyFill="1" applyAlignment="1">
      <alignment horizontal="center"/>
    </xf>
    <xf numFmtId="0" fontId="22" fillId="0" borderId="0" xfId="0" applyFont="1" applyAlignment="1">
      <alignment horizontal="left"/>
    </xf>
    <xf numFmtId="0" fontId="0" fillId="2" borderId="2" xfId="0" applyFill="1" applyBorder="1" applyAlignment="1">
      <alignment horizontal="center"/>
    </xf>
    <xf numFmtId="166" fontId="20" fillId="0" borderId="3" xfId="1" quotePrefix="1" applyNumberFormat="1" applyFont="1" applyBorder="1" applyAlignment="1">
      <alignment horizontal="right" wrapText="1"/>
    </xf>
    <xf numFmtId="166" fontId="20" fillId="0" borderId="4" xfId="1" quotePrefix="1" applyNumberFormat="1" applyFont="1" applyBorder="1" applyAlignment="1">
      <alignment horizontal="right"/>
    </xf>
    <xf numFmtId="166" fontId="20" fillId="0" borderId="5" xfId="1" quotePrefix="1" applyNumberFormat="1" applyFont="1" applyBorder="1" applyAlignment="1">
      <alignment horizontal="right"/>
    </xf>
    <xf numFmtId="166" fontId="21" fillId="0" borderId="2" xfId="1" quotePrefix="1" applyNumberFormat="1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</cellXfs>
  <cellStyles count="7">
    <cellStyle name="Millares" xfId="1" builtinId="3"/>
    <cellStyle name="Millares [0]" xfId="2" builtinId="6"/>
    <cellStyle name="Millares 4" xfId="5" xr:uid="{00000000-0005-0000-0000-000002000000}"/>
    <cellStyle name="Normal" xfId="0" builtinId="0"/>
    <cellStyle name="Normal 2 2" xfId="4" xr:uid="{00000000-0005-0000-0000-000004000000}"/>
    <cellStyle name="Porcentaje" xfId="3" builtinId="5"/>
    <cellStyle name="Porcentaje 2" xfId="6" xr:uid="{00000000-0005-0000-0000-000006000000}"/>
  </cellStyles>
  <dxfs count="0"/>
  <tableStyles count="0" defaultTableStyle="TableStyleMedium9" defaultPivotStyle="PivotStyleLight16"/>
  <colors>
    <mruColors>
      <color rgb="FF009900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470648</xdr:colOff>
      <xdr:row>2</xdr:row>
      <xdr:rowOff>56029</xdr:rowOff>
    </xdr:from>
    <xdr:to>
      <xdr:col>2</xdr:col>
      <xdr:colOff>414617</xdr:colOff>
      <xdr:row>2</xdr:row>
      <xdr:rowOff>661779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F7DAB6F9-AA77-401E-B4AA-6A2E08D0F0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17177" y="437029"/>
          <a:ext cx="1434352" cy="60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marmolejo\Downloads\Copia%20de%20FR%20Junio%2006_2018%20%20%20junio%200727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com Junio 30_2017"/>
      <sheetName val="Balcom Junio 30_2018"/>
      <sheetName val="Saldos Junio 30_2018"/>
      <sheetName val="Modelo Junio_2018"/>
      <sheetName val="Flujo Efectivo"/>
      <sheetName val="Criteria Mes"/>
      <sheetName val="Criteria Acm"/>
      <sheetName val="Closter"/>
      <sheetName val="Clost 2"/>
      <sheetName val="Closter 3"/>
      <sheetName val="Ebitda"/>
      <sheetName val="Sección"/>
      <sheetName val="Gastos"/>
      <sheetName val="Gráfico1"/>
      <sheetName val="Inv"/>
      <sheetName val="cxp"/>
      <sheetName val="BCE Liquidez N4"/>
      <sheetName val="2017"/>
      <sheetName val="BCE Liquidez N3"/>
      <sheetName val="BCE Liquidez N2"/>
      <sheetName val="BCE Liquidez N1"/>
      <sheetName val="BC JT"/>
      <sheetName val="Base"/>
      <sheetName val="BSC (2)"/>
      <sheetName val="BSC"/>
      <sheetName val="ER V"/>
      <sheetName val="PTTO"/>
      <sheetName val="Ajuste Inventario año 2016"/>
      <sheetName val="Graficos"/>
      <sheetName val="ER H"/>
      <sheetName val="ERI Función D3"/>
      <sheetName val="ERI D2"/>
      <sheetName val="ERI D1"/>
      <sheetName val="Hoja1"/>
      <sheetName val="ERI con Dtos Retail"/>
      <sheetName val="ERI con Descuentos"/>
      <sheetName val="ERI Modelo EBITDA"/>
      <sheetName val="ECP PPT NIIF"/>
      <sheetName val="Resumen Indicadores"/>
      <sheetName val="Macro Indicadores"/>
      <sheetName val="Ind. Actividad"/>
      <sheetName val="Análisis Indicadores"/>
      <sheetName val="Pareto de Ingresos"/>
      <sheetName val="Cont Marg"/>
      <sheetName val="Marg Comerc"/>
      <sheetName val="Anexo Cartera"/>
      <sheetName val="Anexos"/>
      <sheetName val="Anexo Beneficios Laborales"/>
      <sheetName val="Leasing"/>
      <sheetName val="Hoja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O63"/>
  <sheetViews>
    <sheetView showGridLines="0" tabSelected="1" zoomScale="85" zoomScaleNormal="85" workbookViewId="0">
      <pane xSplit="4" ySplit="6" topLeftCell="E53" activePane="bottomRight" state="frozen"/>
      <selection pane="bottomRight" activeCell="A77" sqref="A77"/>
      <selection pane="bottomLeft" activeCell="A7" sqref="A7"/>
      <selection pane="topRight" activeCell="E1" sqref="E1"/>
    </sheetView>
  </sheetViews>
  <sheetFormatPr defaultColWidth="11.42578125" defaultRowHeight="14.45"/>
  <cols>
    <col min="1" max="1" width="3.7109375" customWidth="1"/>
    <col min="2" max="2" width="22.42578125" customWidth="1"/>
    <col min="3" max="3" width="20.140625" customWidth="1"/>
    <col min="4" max="4" width="3" customWidth="1"/>
    <col min="5" max="5" width="16.85546875" style="9" customWidth="1"/>
    <col min="6" max="6" width="17.5703125" customWidth="1"/>
    <col min="7" max="7" width="16.85546875" style="9" customWidth="1"/>
    <col min="8" max="8" width="2.28515625" style="12" customWidth="1"/>
    <col min="9" max="9" width="16.85546875" style="9" customWidth="1"/>
    <col min="10" max="10" width="2.28515625" style="12" customWidth="1"/>
    <col min="11" max="11" width="16.140625" style="12" bestFit="1" customWidth="1"/>
    <col min="12" max="12" width="2.28515625" style="12" customWidth="1"/>
    <col min="13" max="13" width="16.85546875" style="9" customWidth="1"/>
    <col min="14" max="14" width="5" style="12" customWidth="1"/>
    <col min="15" max="15" width="16.85546875" style="9" customWidth="1"/>
    <col min="16" max="16" width="2.140625" style="12" customWidth="1"/>
    <col min="17" max="17" width="16.85546875" style="9" customWidth="1"/>
    <col min="18" max="18" width="10" style="9" customWidth="1"/>
    <col min="19" max="19" width="16.85546875" style="9" customWidth="1"/>
    <col min="20" max="20" width="3.85546875" style="12" customWidth="1"/>
    <col min="21" max="21" width="12.85546875" style="9" bestFit="1" customWidth="1"/>
    <col min="22" max="22" width="3.85546875" style="12" customWidth="1"/>
    <col min="23" max="23" width="12.85546875" style="9" bestFit="1" customWidth="1"/>
    <col min="24" max="24" width="3" style="11" customWidth="1"/>
    <col min="25" max="25" width="12.85546875" style="9" bestFit="1" customWidth="1"/>
    <col min="26" max="26" width="4.5703125" style="25" customWidth="1"/>
    <col min="27" max="27" width="17.28515625" style="25" bestFit="1" customWidth="1"/>
    <col min="28" max="28" width="3.85546875" style="12" customWidth="1"/>
    <col min="29" max="29" width="12.85546875" style="9" bestFit="1" customWidth="1"/>
    <col min="30" max="30" width="3.85546875" style="12" customWidth="1"/>
    <col min="31" max="31" width="12.85546875" style="9" bestFit="1" customWidth="1"/>
    <col min="32" max="32" width="3" style="11" customWidth="1"/>
    <col min="33" max="33" width="12.85546875" style="9" bestFit="1" customWidth="1"/>
    <col min="34" max="34" width="4.5703125" style="25" customWidth="1"/>
    <col min="35" max="35" width="17.28515625" style="25" bestFit="1" customWidth="1"/>
    <col min="36" max="36" width="4.42578125" style="11" customWidth="1"/>
    <col min="37" max="37" width="14.5703125" bestFit="1" customWidth="1"/>
    <col min="38" max="38" width="7.140625" style="29" customWidth="1"/>
    <col min="39" max="39" width="14.28515625" style="37" bestFit="1" customWidth="1"/>
    <col min="40" max="40" width="10.85546875" style="34"/>
  </cols>
  <sheetData>
    <row r="1" spans="1:41">
      <c r="A1" s="3"/>
      <c r="B1" s="3"/>
      <c r="C1" s="3"/>
      <c r="D1" s="3"/>
    </row>
    <row r="2" spans="1:41">
      <c r="A2" s="3"/>
      <c r="B2" s="3"/>
      <c r="C2" s="3"/>
      <c r="D2" s="3"/>
      <c r="AK2" s="6"/>
    </row>
    <row r="3" spans="1:41" ht="57.75" customHeight="1">
      <c r="A3" s="73"/>
      <c r="B3" s="73"/>
      <c r="C3" s="73"/>
      <c r="D3" s="77" t="s">
        <v>0</v>
      </c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  <c r="AB3" s="77"/>
      <c r="AC3" s="77"/>
      <c r="AD3" s="77"/>
      <c r="AE3" s="77"/>
      <c r="AF3" s="77"/>
      <c r="AG3" s="74" t="s">
        <v>1</v>
      </c>
      <c r="AH3" s="75"/>
      <c r="AI3" s="75"/>
      <c r="AJ3" s="75"/>
      <c r="AK3" s="76"/>
    </row>
    <row r="4" spans="1:41">
      <c r="A4" s="3"/>
      <c r="B4" s="3"/>
      <c r="C4" s="3"/>
      <c r="D4" s="3"/>
      <c r="AK4" s="9"/>
    </row>
    <row r="5" spans="1:41">
      <c r="A5" s="3"/>
      <c r="B5" s="71"/>
      <c r="C5" s="71"/>
      <c r="D5" s="71"/>
      <c r="E5" s="71"/>
      <c r="F5" s="71"/>
      <c r="G5" s="71"/>
      <c r="I5" s="12"/>
      <c r="M5" s="12"/>
      <c r="O5" s="12"/>
      <c r="Q5" s="23"/>
      <c r="R5" s="23"/>
      <c r="S5" s="23"/>
      <c r="U5" s="23"/>
      <c r="W5" s="23"/>
      <c r="X5" s="13"/>
      <c r="Y5" s="23"/>
      <c r="Z5" s="26"/>
      <c r="AA5" s="26"/>
      <c r="AC5" s="23"/>
      <c r="AE5" s="23"/>
      <c r="AF5" s="13"/>
      <c r="AG5" s="23"/>
      <c r="AH5" s="26"/>
      <c r="AI5" s="26"/>
      <c r="AJ5" s="13"/>
      <c r="AL5" s="30"/>
      <c r="AM5" s="38"/>
    </row>
    <row r="6" spans="1:41" ht="15" thickBot="1">
      <c r="A6" s="3"/>
      <c r="B6" s="71"/>
      <c r="C6" s="71"/>
      <c r="D6" s="71"/>
      <c r="E6" s="71"/>
      <c r="F6" s="71"/>
      <c r="G6" s="71"/>
      <c r="I6" s="12"/>
      <c r="M6" s="12"/>
      <c r="O6" s="12"/>
      <c r="Q6" s="12"/>
      <c r="R6" s="12"/>
      <c r="S6" s="12"/>
      <c r="U6" s="12"/>
      <c r="W6" s="12"/>
      <c r="X6" s="13"/>
      <c r="Y6" s="12"/>
      <c r="Z6" s="26"/>
      <c r="AA6" s="26"/>
      <c r="AC6" s="12"/>
      <c r="AE6" s="12"/>
      <c r="AF6" s="13"/>
      <c r="AG6" s="12"/>
      <c r="AH6" s="26"/>
      <c r="AI6" s="26"/>
      <c r="AJ6" s="13"/>
      <c r="AL6" s="30"/>
      <c r="AM6" s="38"/>
    </row>
    <row r="7" spans="1:41" ht="15" thickBot="1">
      <c r="A7" s="3"/>
      <c r="B7" s="7" t="s">
        <v>2</v>
      </c>
      <c r="C7" s="7"/>
      <c r="D7" s="7"/>
      <c r="E7" s="44">
        <v>44562</v>
      </c>
      <c r="F7" s="14"/>
      <c r="G7" s="44">
        <v>44593</v>
      </c>
      <c r="I7" s="44">
        <v>44621</v>
      </c>
      <c r="K7" s="44" t="s">
        <v>3</v>
      </c>
      <c r="M7" s="44">
        <v>44652</v>
      </c>
      <c r="O7" s="44">
        <v>44682</v>
      </c>
      <c r="Q7" s="44">
        <v>44713</v>
      </c>
      <c r="R7" s="46"/>
      <c r="S7" s="44" t="s">
        <v>4</v>
      </c>
      <c r="U7" s="44">
        <v>44743</v>
      </c>
      <c r="W7" s="44">
        <v>44774</v>
      </c>
      <c r="X7" s="4"/>
      <c r="Y7" s="44">
        <v>44805</v>
      </c>
      <c r="Z7" s="46"/>
      <c r="AA7" s="44" t="s">
        <v>5</v>
      </c>
      <c r="AC7" s="44">
        <v>44835</v>
      </c>
      <c r="AE7" s="44">
        <v>44866</v>
      </c>
      <c r="AF7" s="4"/>
      <c r="AG7" s="44">
        <v>44896</v>
      </c>
      <c r="AH7" s="46"/>
      <c r="AI7" s="44" t="s">
        <v>6</v>
      </c>
      <c r="AJ7" s="4"/>
      <c r="AK7" s="44" t="s">
        <v>7</v>
      </c>
      <c r="AL7" s="31"/>
      <c r="AM7" s="39"/>
    </row>
    <row r="8" spans="1:41" s="4" customFormat="1" ht="15" thickBot="1">
      <c r="B8" s="49"/>
      <c r="C8" s="49"/>
      <c r="D8" s="49"/>
      <c r="E8" s="15" t="s">
        <v>8</v>
      </c>
      <c r="G8" s="15" t="s">
        <v>8</v>
      </c>
      <c r="H8" s="16"/>
      <c r="I8" s="15" t="s">
        <v>8</v>
      </c>
      <c r="J8" s="16"/>
      <c r="K8" s="15" t="s">
        <v>8</v>
      </c>
      <c r="L8" s="16"/>
      <c r="M8" s="15" t="s">
        <v>8</v>
      </c>
      <c r="N8" s="16"/>
      <c r="O8" s="15" t="s">
        <v>8</v>
      </c>
      <c r="P8" s="16"/>
      <c r="Q8" s="15" t="s">
        <v>8</v>
      </c>
      <c r="R8" s="47"/>
      <c r="S8" s="15" t="s">
        <v>8</v>
      </c>
      <c r="T8" s="16"/>
      <c r="U8" s="15" t="s">
        <v>8</v>
      </c>
      <c r="V8" s="16"/>
      <c r="W8" s="15" t="s">
        <v>8</v>
      </c>
      <c r="X8" s="24"/>
      <c r="Y8" s="15" t="s">
        <v>8</v>
      </c>
      <c r="Z8" s="48"/>
      <c r="AA8" s="15" t="s">
        <v>8</v>
      </c>
      <c r="AB8" s="16"/>
      <c r="AC8" s="15" t="s">
        <v>8</v>
      </c>
      <c r="AD8" s="16"/>
      <c r="AE8" s="15" t="s">
        <v>8</v>
      </c>
      <c r="AF8" s="24"/>
      <c r="AG8" s="15" t="s">
        <v>8</v>
      </c>
      <c r="AH8" s="48"/>
      <c r="AI8" s="15" t="s">
        <v>8</v>
      </c>
      <c r="AJ8" s="24"/>
      <c r="AK8" s="15" t="s">
        <v>9</v>
      </c>
      <c r="AL8" s="32"/>
      <c r="AM8" s="40"/>
      <c r="AN8" s="35"/>
    </row>
    <row r="9" spans="1:41" s="1" customFormat="1">
      <c r="A9" s="72" t="s">
        <v>10</v>
      </c>
      <c r="B9" s="72"/>
      <c r="D9" s="17"/>
      <c r="E9" s="17">
        <f>SUM(E10:E14)</f>
        <v>300000000</v>
      </c>
      <c r="G9" s="17">
        <f>SUM(G10:G14)</f>
        <v>300000000</v>
      </c>
      <c r="H9" s="19"/>
      <c r="I9" s="17">
        <f>SUM(I10:I14)</f>
        <v>300000000</v>
      </c>
      <c r="J9" s="19"/>
      <c r="K9" s="54">
        <f>SUM(E9:I9)</f>
        <v>900000000</v>
      </c>
      <c r="L9" s="19"/>
      <c r="M9" s="17">
        <f>SUM(M10:M14)</f>
        <v>240800000</v>
      </c>
      <c r="N9" s="19"/>
      <c r="O9" s="17">
        <f>SUM(O10:O14)</f>
        <v>240800000</v>
      </c>
      <c r="P9" s="19"/>
      <c r="Q9" s="17">
        <f>SUM(Q10:Q14)</f>
        <v>240800000</v>
      </c>
      <c r="R9" s="17"/>
      <c r="S9" s="54">
        <f>SUM(M9:Q9)</f>
        <v>722400000</v>
      </c>
      <c r="T9" s="19"/>
      <c r="U9" s="17">
        <f>SUM(U10:U14)</f>
        <v>196300000</v>
      </c>
      <c r="V9" s="19"/>
      <c r="W9" s="17">
        <f>SUM(W10:W14)</f>
        <v>196300000</v>
      </c>
      <c r="X9" s="18"/>
      <c r="Y9" s="17">
        <f>SUM(Y10:Y14)</f>
        <v>196300000</v>
      </c>
      <c r="Z9" s="26"/>
      <c r="AA9" s="54">
        <f>SUM(U9:Y9)</f>
        <v>588900000</v>
      </c>
      <c r="AB9" s="19"/>
      <c r="AC9" s="17">
        <f>SUM(AC10:AC14)</f>
        <v>220000000</v>
      </c>
      <c r="AD9" s="19"/>
      <c r="AE9" s="17">
        <f>SUM(AE10:AE14)</f>
        <v>220000000</v>
      </c>
      <c r="AF9" s="18"/>
      <c r="AG9" s="17">
        <f>SUM(AG10:AG14)</f>
        <v>165000000</v>
      </c>
      <c r="AH9" s="26"/>
      <c r="AI9" s="54">
        <f>SUM(AC9:AG9)</f>
        <v>605000000</v>
      </c>
      <c r="AJ9" s="18"/>
      <c r="AK9" s="54">
        <f>K9+S9+AA9+AI9</f>
        <v>2816300000</v>
      </c>
      <c r="AL9" s="30"/>
      <c r="AM9" s="38"/>
      <c r="AN9" s="35"/>
    </row>
    <row r="10" spans="1:41" s="1" customFormat="1">
      <c r="A10" s="2" t="s">
        <v>11</v>
      </c>
      <c r="B10" s="50"/>
      <c r="D10" s="17"/>
      <c r="E10" s="17">
        <v>170000000</v>
      </c>
      <c r="G10" s="17">
        <v>170000000</v>
      </c>
      <c r="H10" s="19"/>
      <c r="I10" s="17">
        <v>170000000</v>
      </c>
      <c r="J10" s="19"/>
      <c r="K10" s="20">
        <f t="shared" ref="K10:K12" si="0">SUM(E10:I10)</f>
        <v>510000000</v>
      </c>
      <c r="L10" s="19"/>
      <c r="M10" s="17">
        <v>130000000</v>
      </c>
      <c r="N10" s="19"/>
      <c r="O10" s="17">
        <v>130000000</v>
      </c>
      <c r="P10" s="19"/>
      <c r="Q10" s="17">
        <v>130000000</v>
      </c>
      <c r="R10" s="17"/>
      <c r="S10" s="20">
        <f>SUM(M10:Q10)</f>
        <v>390000000</v>
      </c>
      <c r="T10" s="19"/>
      <c r="U10" s="17">
        <v>105000000</v>
      </c>
      <c r="V10" s="19"/>
      <c r="W10" s="17">
        <v>105000000</v>
      </c>
      <c r="X10" s="18"/>
      <c r="Y10" s="17">
        <v>105000000</v>
      </c>
      <c r="Z10" s="26"/>
      <c r="AA10" s="69">
        <f t="shared" ref="AA10:AA13" si="1">SUM(U10:Y10)</f>
        <v>315000000</v>
      </c>
      <c r="AB10" s="19"/>
      <c r="AC10" s="17">
        <v>110000000</v>
      </c>
      <c r="AD10" s="19"/>
      <c r="AE10" s="17">
        <v>110000000</v>
      </c>
      <c r="AF10" s="18"/>
      <c r="AG10" s="17">
        <v>75000000</v>
      </c>
      <c r="AH10" s="26"/>
      <c r="AI10" s="69">
        <f t="shared" ref="AI10:AI13" si="2">SUM(AC10:AG10)</f>
        <v>295000000</v>
      </c>
      <c r="AJ10" s="18"/>
      <c r="AK10" s="69">
        <f t="shared" ref="AK10:AK13" si="3">K10+S10+AA10</f>
        <v>1215000000</v>
      </c>
      <c r="AL10" s="30"/>
      <c r="AM10" s="38"/>
      <c r="AN10" s="35"/>
    </row>
    <row r="11" spans="1:41" s="1" customFormat="1">
      <c r="A11" s="2" t="s">
        <v>12</v>
      </c>
      <c r="B11" s="50"/>
      <c r="D11" s="17"/>
      <c r="E11" s="17">
        <v>22000000</v>
      </c>
      <c r="G11" s="17">
        <v>22000000</v>
      </c>
      <c r="H11" s="19"/>
      <c r="I11" s="17">
        <v>22000000</v>
      </c>
      <c r="J11" s="19"/>
      <c r="K11" s="20">
        <f t="shared" si="0"/>
        <v>66000000</v>
      </c>
      <c r="L11" s="19"/>
      <c r="M11" s="17">
        <v>19500000</v>
      </c>
      <c r="N11" s="19"/>
      <c r="O11" s="17">
        <v>19500000</v>
      </c>
      <c r="P11" s="19"/>
      <c r="Q11" s="17">
        <v>19500000</v>
      </c>
      <c r="R11" s="17"/>
      <c r="S11" s="20">
        <f t="shared" ref="S11:S14" si="4">SUM(M11:Q11)</f>
        <v>58500000</v>
      </c>
      <c r="T11" s="19"/>
      <c r="U11" s="17">
        <v>17200000</v>
      </c>
      <c r="V11" s="19"/>
      <c r="W11" s="17">
        <v>17200000</v>
      </c>
      <c r="X11" s="18"/>
      <c r="Y11" s="17">
        <v>17200000</v>
      </c>
      <c r="Z11" s="26"/>
      <c r="AA11" s="69">
        <f t="shared" si="1"/>
        <v>51600000</v>
      </c>
      <c r="AB11" s="19"/>
      <c r="AC11" s="17">
        <v>17600000</v>
      </c>
      <c r="AD11" s="19"/>
      <c r="AE11" s="17">
        <v>17600000</v>
      </c>
      <c r="AF11" s="18"/>
      <c r="AG11" s="17">
        <v>27000000</v>
      </c>
      <c r="AH11" s="26"/>
      <c r="AI11" s="69">
        <f t="shared" si="2"/>
        <v>62200000</v>
      </c>
      <c r="AJ11" s="18"/>
      <c r="AK11" s="69">
        <f t="shared" si="3"/>
        <v>176100000</v>
      </c>
      <c r="AL11" s="30"/>
      <c r="AM11" s="38"/>
      <c r="AN11" s="35"/>
    </row>
    <row r="12" spans="1:41" s="5" customFormat="1">
      <c r="A12" s="2" t="s">
        <v>13</v>
      </c>
      <c r="B12" s="28"/>
      <c r="C12" s="28"/>
      <c r="D12" s="70"/>
      <c r="E12" s="70">
        <v>37000000</v>
      </c>
      <c r="F12" s="28"/>
      <c r="G12" s="70">
        <v>37000000</v>
      </c>
      <c r="H12" s="10"/>
      <c r="I12" s="70">
        <v>37000000</v>
      </c>
      <c r="J12" s="10"/>
      <c r="K12" s="20">
        <f t="shared" si="0"/>
        <v>111000000</v>
      </c>
      <c r="L12" s="10"/>
      <c r="M12" s="70">
        <v>30000000</v>
      </c>
      <c r="N12" s="10"/>
      <c r="O12" s="70">
        <v>30000000</v>
      </c>
      <c r="P12" s="10"/>
      <c r="Q12" s="70">
        <v>30000000</v>
      </c>
      <c r="R12" s="70"/>
      <c r="S12" s="69">
        <f t="shared" si="4"/>
        <v>90000000</v>
      </c>
      <c r="T12" s="10"/>
      <c r="U12" s="70">
        <v>28500000</v>
      </c>
      <c r="V12" s="10"/>
      <c r="W12" s="70">
        <v>28500000</v>
      </c>
      <c r="X12" s="8"/>
      <c r="Y12" s="70">
        <v>28500000</v>
      </c>
      <c r="Z12" s="25"/>
      <c r="AA12" s="69">
        <f t="shared" si="1"/>
        <v>85500000</v>
      </c>
      <c r="AB12" s="10"/>
      <c r="AC12" s="70">
        <v>39600000</v>
      </c>
      <c r="AD12" s="10"/>
      <c r="AE12" s="70">
        <v>39600000</v>
      </c>
      <c r="AF12" s="8"/>
      <c r="AG12" s="70">
        <v>27000000</v>
      </c>
      <c r="AH12" s="25"/>
      <c r="AI12" s="69">
        <f t="shared" si="2"/>
        <v>106200000</v>
      </c>
      <c r="AJ12" s="8"/>
      <c r="AK12" s="69">
        <f t="shared" si="3"/>
        <v>286500000</v>
      </c>
      <c r="AL12" s="30"/>
      <c r="AM12" s="38"/>
      <c r="AN12" s="34"/>
      <c r="AO12" s="28"/>
    </row>
    <row r="13" spans="1:41" s="5" customFormat="1">
      <c r="A13" s="2" t="s">
        <v>14</v>
      </c>
      <c r="B13" s="28"/>
      <c r="C13" s="28"/>
      <c r="D13" s="70"/>
      <c r="E13" s="70">
        <v>60000000</v>
      </c>
      <c r="F13" s="28"/>
      <c r="G13" s="70">
        <v>60000000</v>
      </c>
      <c r="H13" s="10"/>
      <c r="I13" s="70">
        <v>60000000</v>
      </c>
      <c r="J13" s="10"/>
      <c r="K13" s="20">
        <f>SUM(E13:I13)</f>
        <v>180000000</v>
      </c>
      <c r="L13" s="10"/>
      <c r="M13" s="70">
        <v>52500000</v>
      </c>
      <c r="N13" s="10"/>
      <c r="O13" s="70">
        <v>52500000</v>
      </c>
      <c r="P13" s="10"/>
      <c r="Q13" s="70">
        <v>52500000</v>
      </c>
      <c r="R13" s="70"/>
      <c r="S13" s="69">
        <f t="shared" si="4"/>
        <v>157500000</v>
      </c>
      <c r="T13" s="10"/>
      <c r="U13" s="70">
        <v>38000000</v>
      </c>
      <c r="V13" s="10"/>
      <c r="W13" s="70">
        <v>38000000</v>
      </c>
      <c r="X13" s="8"/>
      <c r="Y13" s="70">
        <v>38000000</v>
      </c>
      <c r="Z13" s="27"/>
      <c r="AA13" s="69">
        <f t="shared" si="1"/>
        <v>114000000</v>
      </c>
      <c r="AB13" s="10"/>
      <c r="AC13" s="70">
        <v>44000000</v>
      </c>
      <c r="AD13" s="10"/>
      <c r="AE13" s="70">
        <v>44000000</v>
      </c>
      <c r="AF13" s="8"/>
      <c r="AG13" s="70">
        <v>30000000</v>
      </c>
      <c r="AH13" s="27"/>
      <c r="AI13" s="69">
        <f t="shared" si="2"/>
        <v>118000000</v>
      </c>
      <c r="AJ13" s="8"/>
      <c r="AK13" s="69">
        <f t="shared" si="3"/>
        <v>451500000</v>
      </c>
      <c r="AL13" s="30"/>
      <c r="AM13" s="38"/>
      <c r="AN13" s="34"/>
      <c r="AO13" s="28"/>
    </row>
    <row r="14" spans="1:41" s="5" customFormat="1" ht="15" customHeight="1">
      <c r="A14" s="2" t="s">
        <v>15</v>
      </c>
      <c r="B14" s="28"/>
      <c r="C14" s="28"/>
      <c r="D14" s="70"/>
      <c r="E14" s="70">
        <v>11000000</v>
      </c>
      <c r="F14" s="28"/>
      <c r="G14" s="70">
        <v>11000000</v>
      </c>
      <c r="H14" s="10">
        <v>0</v>
      </c>
      <c r="I14" s="70">
        <v>11000000</v>
      </c>
      <c r="J14" s="10"/>
      <c r="K14" s="20">
        <f>SUM(E14:I14)</f>
        <v>33000000</v>
      </c>
      <c r="L14" s="10"/>
      <c r="M14" s="70">
        <v>8800000</v>
      </c>
      <c r="N14" s="10"/>
      <c r="O14" s="70">
        <v>8800000</v>
      </c>
      <c r="P14" s="10"/>
      <c r="Q14" s="70">
        <v>8800000</v>
      </c>
      <c r="R14" s="70"/>
      <c r="S14" s="69">
        <f t="shared" si="4"/>
        <v>26400000</v>
      </c>
      <c r="T14" s="10"/>
      <c r="U14" s="70">
        <v>7600000</v>
      </c>
      <c r="V14" s="10"/>
      <c r="W14" s="70">
        <v>7600000</v>
      </c>
      <c r="X14" s="8"/>
      <c r="Y14" s="70">
        <v>7600000</v>
      </c>
      <c r="Z14" s="27"/>
      <c r="AA14" s="69">
        <f>SUM(U14:Y14)</f>
        <v>22800000</v>
      </c>
      <c r="AB14" s="10"/>
      <c r="AC14" s="70">
        <v>8800000</v>
      </c>
      <c r="AD14" s="10"/>
      <c r="AE14" s="70">
        <v>8800000</v>
      </c>
      <c r="AF14" s="8"/>
      <c r="AG14" s="70">
        <v>6000000</v>
      </c>
      <c r="AH14" s="27"/>
      <c r="AI14" s="69">
        <f t="shared" ref="AI14:AI15" si="5">SUM(AC14:AG14)</f>
        <v>23600000</v>
      </c>
      <c r="AJ14" s="8"/>
      <c r="AK14" s="69">
        <f>K14+S14+AA14</f>
        <v>82200000</v>
      </c>
      <c r="AL14" s="30"/>
      <c r="AM14" s="38"/>
      <c r="AN14" s="34"/>
      <c r="AO14" s="28"/>
    </row>
    <row r="15" spans="1:41" s="2" customFormat="1">
      <c r="A15" s="2" t="s">
        <v>16</v>
      </c>
      <c r="D15" s="21"/>
      <c r="E15" s="21">
        <f>SUM(E16:E59)</f>
        <v>123751000</v>
      </c>
      <c r="F15" s="21"/>
      <c r="G15" s="21">
        <f>SUM(G16:G59)</f>
        <v>148170060</v>
      </c>
      <c r="H15" s="19"/>
      <c r="I15" s="21">
        <f>SUM(I16:I59)</f>
        <v>154989999.59999999</v>
      </c>
      <c r="J15" s="19"/>
      <c r="K15" s="54">
        <f>SUM(E15:I15)</f>
        <v>426911059.60000002</v>
      </c>
      <c r="L15" s="19"/>
      <c r="M15" s="21">
        <f>SUM(M16:M59)</f>
        <v>169807199.57599998</v>
      </c>
      <c r="N15" s="19"/>
      <c r="O15" s="21">
        <f>SUM(O16:O59)</f>
        <v>174924531.55056</v>
      </c>
      <c r="P15" s="19"/>
      <c r="Q15" s="21">
        <f>SUM(Q16:Q59)</f>
        <v>182132903.44359362</v>
      </c>
      <c r="R15" s="21"/>
      <c r="S15" s="54">
        <f>SUM(M15:Q15)</f>
        <v>526864634.57015359</v>
      </c>
      <c r="T15" s="19"/>
      <c r="U15" s="21">
        <f>SUM(U16:U59)</f>
        <v>194529817.65020919</v>
      </c>
      <c r="V15" s="19"/>
      <c r="W15" s="21">
        <f>SUM(W16:W59)</f>
        <v>196811106.70922178</v>
      </c>
      <c r="X15" s="22"/>
      <c r="Y15" s="21">
        <f>SUM(Y16:Y59)</f>
        <v>203261106.70922178</v>
      </c>
      <c r="Z15" s="20">
        <f t="shared" ref="Z15" si="6">H15+P15+X15</f>
        <v>0</v>
      </c>
      <c r="AA15" s="54">
        <f t="shared" ref="AA15" si="7">SUM(U15:Y15)</f>
        <v>594602031.06865275</v>
      </c>
      <c r="AB15" s="19"/>
      <c r="AC15" s="21">
        <f>SUM(AC16:AC59)</f>
        <v>213513273.11177504</v>
      </c>
      <c r="AD15" s="19"/>
      <c r="AE15" s="21">
        <f>SUM(AE16:AE59)</f>
        <v>220149569.49848157</v>
      </c>
      <c r="AF15" s="22"/>
      <c r="AG15" s="21">
        <f>SUM(AG16:AG59)</f>
        <v>179734043.66839042</v>
      </c>
      <c r="AH15" s="20">
        <f t="shared" ref="AH15" si="8">P15+X15+AF15</f>
        <v>0</v>
      </c>
      <c r="AI15" s="54">
        <f t="shared" si="5"/>
        <v>613396886.27864707</v>
      </c>
      <c r="AJ15" s="20"/>
      <c r="AK15" s="54">
        <f>K15+S15+AA15+AI15</f>
        <v>2161774611.5174532</v>
      </c>
      <c r="AL15" s="33"/>
      <c r="AM15" s="41"/>
      <c r="AN15" s="36"/>
      <c r="AO15" s="43"/>
    </row>
    <row r="16" spans="1:41" s="2" customFormat="1">
      <c r="A16" s="51" t="s">
        <v>17</v>
      </c>
      <c r="B16" s="51"/>
      <c r="D16" s="21"/>
      <c r="E16" s="21"/>
      <c r="G16" s="21"/>
      <c r="H16" s="19"/>
      <c r="I16" s="21"/>
      <c r="J16" s="19"/>
      <c r="K16" s="20"/>
      <c r="L16" s="19"/>
      <c r="M16" s="21"/>
      <c r="N16" s="19"/>
      <c r="O16" s="21"/>
      <c r="P16" s="19"/>
      <c r="Q16" s="21"/>
      <c r="R16" s="21"/>
      <c r="S16" s="20"/>
      <c r="T16" s="19"/>
      <c r="U16" s="21"/>
      <c r="V16" s="19"/>
      <c r="W16" s="21"/>
      <c r="X16" s="22"/>
      <c r="Y16" s="21"/>
      <c r="Z16" s="20"/>
      <c r="AA16" s="20"/>
      <c r="AB16" s="19"/>
      <c r="AC16" s="21"/>
      <c r="AD16" s="19"/>
      <c r="AE16" s="21"/>
      <c r="AF16" s="22"/>
      <c r="AG16" s="21"/>
      <c r="AH16" s="20"/>
      <c r="AI16" s="20"/>
      <c r="AJ16" s="20"/>
      <c r="AK16" s="20"/>
      <c r="AL16" s="33"/>
      <c r="AM16" s="41"/>
      <c r="AN16" s="36"/>
      <c r="AO16" s="43"/>
    </row>
    <row r="17" spans="1:41" s="2" customFormat="1">
      <c r="A17" s="51" t="s">
        <v>18</v>
      </c>
      <c r="B17" s="51"/>
      <c r="D17" s="21"/>
      <c r="E17" s="21"/>
      <c r="G17" s="21"/>
      <c r="H17" s="19"/>
      <c r="I17" s="21"/>
      <c r="J17" s="19"/>
      <c r="K17" s="20"/>
      <c r="L17" s="19"/>
      <c r="M17" s="21"/>
      <c r="N17" s="19"/>
      <c r="O17" s="21"/>
      <c r="P17" s="19"/>
      <c r="Q17" s="21"/>
      <c r="R17" s="21"/>
      <c r="S17" s="20"/>
      <c r="T17" s="19"/>
      <c r="U17" s="21"/>
      <c r="V17" s="19"/>
      <c r="W17" s="21"/>
      <c r="X17" s="22"/>
      <c r="Y17" s="21"/>
      <c r="Z17" s="20"/>
      <c r="AA17" s="20"/>
      <c r="AB17" s="19"/>
      <c r="AC17" s="21"/>
      <c r="AD17" s="19"/>
      <c r="AE17" s="21"/>
      <c r="AF17" s="22"/>
      <c r="AG17" s="21"/>
      <c r="AH17" s="20"/>
      <c r="AI17" s="20"/>
      <c r="AJ17" s="20"/>
      <c r="AK17" s="20"/>
      <c r="AL17" s="33"/>
      <c r="AM17" s="41"/>
      <c r="AN17" s="36"/>
      <c r="AO17" s="43"/>
    </row>
    <row r="18" spans="1:41" s="2" customFormat="1">
      <c r="A18" s="2" t="s">
        <v>19</v>
      </c>
      <c r="D18" s="21"/>
      <c r="E18" s="21">
        <v>1370000</v>
      </c>
      <c r="G18" s="21">
        <v>1370000</v>
      </c>
      <c r="H18" s="19"/>
      <c r="I18" s="21">
        <v>1370000</v>
      </c>
      <c r="J18" s="19"/>
      <c r="K18" s="53">
        <f>+E18+G18+I18</f>
        <v>4110000</v>
      </c>
      <c r="L18" s="19"/>
      <c r="M18" s="21">
        <v>1370000</v>
      </c>
      <c r="N18" s="19"/>
      <c r="O18" s="21">
        <v>1370000</v>
      </c>
      <c r="P18" s="19"/>
      <c r="Q18" s="21">
        <v>1370000</v>
      </c>
      <c r="R18" s="21"/>
      <c r="S18" s="53">
        <f>+M18+O18+Q18</f>
        <v>4110000</v>
      </c>
      <c r="T18" s="19"/>
      <c r="U18" s="21">
        <v>1370000</v>
      </c>
      <c r="V18" s="19"/>
      <c r="W18" s="21">
        <v>1370000</v>
      </c>
      <c r="X18" s="22"/>
      <c r="Y18" s="21">
        <v>1370000</v>
      </c>
      <c r="Z18" s="20"/>
      <c r="AA18" s="53">
        <f>+U18+W18+Y18</f>
        <v>4110000</v>
      </c>
      <c r="AB18" s="19"/>
      <c r="AC18" s="21">
        <v>1370000</v>
      </c>
      <c r="AD18" s="19"/>
      <c r="AE18" s="21">
        <v>1370000</v>
      </c>
      <c r="AF18" s="22"/>
      <c r="AG18" s="21">
        <v>1370000</v>
      </c>
      <c r="AH18" s="20"/>
      <c r="AI18" s="53">
        <f>+AC18+AE18+AG18</f>
        <v>4110000</v>
      </c>
      <c r="AJ18" s="20"/>
      <c r="AK18" s="20">
        <f>K18+S18+AA18+AI18</f>
        <v>16440000</v>
      </c>
      <c r="AL18" s="33"/>
      <c r="AM18" s="41"/>
      <c r="AN18" s="36"/>
      <c r="AO18" s="43"/>
    </row>
    <row r="19" spans="1:41" s="2" customFormat="1">
      <c r="A19" s="2" t="s">
        <v>20</v>
      </c>
      <c r="D19" s="21"/>
      <c r="E19" s="21">
        <v>30000000</v>
      </c>
      <c r="G19" s="21">
        <v>30000000</v>
      </c>
      <c r="H19" s="19"/>
      <c r="I19" s="21">
        <v>30000000</v>
      </c>
      <c r="J19" s="19"/>
      <c r="K19" s="53">
        <f t="shared" ref="K19:K60" si="9">+E19+G19+I19</f>
        <v>90000000</v>
      </c>
      <c r="L19" s="19"/>
      <c r="M19" s="21">
        <v>30000000</v>
      </c>
      <c r="N19" s="19"/>
      <c r="O19" s="21">
        <v>30000000</v>
      </c>
      <c r="P19" s="19"/>
      <c r="Q19" s="21">
        <v>30000000</v>
      </c>
      <c r="R19" s="21"/>
      <c r="S19" s="53">
        <f>+M19+O19+Q19</f>
        <v>90000000</v>
      </c>
      <c r="T19" s="19"/>
      <c r="U19" s="21">
        <v>30000000</v>
      </c>
      <c r="V19" s="19"/>
      <c r="W19" s="21">
        <v>30000000</v>
      </c>
      <c r="X19" s="22"/>
      <c r="Y19" s="21">
        <v>30000000</v>
      </c>
      <c r="Z19" s="20"/>
      <c r="AA19" s="53">
        <f t="shared" ref="AA19:AA59" si="10">+U19+W19+Y19</f>
        <v>90000000</v>
      </c>
      <c r="AB19" s="19"/>
      <c r="AC19" s="21">
        <v>30000000</v>
      </c>
      <c r="AD19" s="19"/>
      <c r="AE19" s="21">
        <v>30000000</v>
      </c>
      <c r="AF19" s="22"/>
      <c r="AG19" s="21">
        <v>30000000</v>
      </c>
      <c r="AH19" s="20"/>
      <c r="AI19" s="53">
        <f t="shared" ref="AI19:AI59" si="11">+AC19+AE19+AG19</f>
        <v>90000000</v>
      </c>
      <c r="AJ19" s="20"/>
      <c r="AK19" s="20">
        <f t="shared" ref="AK19:AK61" si="12">K19+S19+AA19+AI19</f>
        <v>360000000</v>
      </c>
      <c r="AL19" s="33"/>
      <c r="AM19" s="41"/>
      <c r="AN19" s="36"/>
      <c r="AO19" s="43"/>
    </row>
    <row r="20" spans="1:41" s="2" customFormat="1">
      <c r="A20" s="2" t="s">
        <v>21</v>
      </c>
      <c r="D20" s="21"/>
      <c r="E20" s="21">
        <v>8000000</v>
      </c>
      <c r="G20" s="21">
        <v>8000000</v>
      </c>
      <c r="H20" s="19"/>
      <c r="I20" s="21">
        <v>8000000</v>
      </c>
      <c r="J20" s="19"/>
      <c r="K20" s="53">
        <f t="shared" si="9"/>
        <v>24000000</v>
      </c>
      <c r="L20" s="19"/>
      <c r="M20" s="21">
        <v>8000000</v>
      </c>
      <c r="N20" s="19"/>
      <c r="O20" s="21">
        <v>8000000</v>
      </c>
      <c r="P20" s="19"/>
      <c r="Q20" s="21">
        <v>8000000</v>
      </c>
      <c r="R20" s="21"/>
      <c r="S20" s="53">
        <f t="shared" ref="S20:S59" si="13">+M20+O20+Q20</f>
        <v>24000000</v>
      </c>
      <c r="T20" s="19"/>
      <c r="U20" s="21">
        <v>8000000</v>
      </c>
      <c r="V20" s="19"/>
      <c r="W20" s="21">
        <v>8000000</v>
      </c>
      <c r="X20" s="22"/>
      <c r="Y20" s="21">
        <v>8000000</v>
      </c>
      <c r="Z20" s="20"/>
      <c r="AA20" s="53">
        <f t="shared" si="10"/>
        <v>24000000</v>
      </c>
      <c r="AB20" s="19"/>
      <c r="AC20" s="21">
        <v>8000000</v>
      </c>
      <c r="AD20" s="19"/>
      <c r="AE20" s="21">
        <v>8000000</v>
      </c>
      <c r="AF20" s="22"/>
      <c r="AG20" s="21">
        <v>8000000</v>
      </c>
      <c r="AH20" s="20"/>
      <c r="AI20" s="53">
        <f t="shared" si="11"/>
        <v>24000000</v>
      </c>
      <c r="AJ20" s="20"/>
      <c r="AK20" s="20">
        <f t="shared" si="12"/>
        <v>96000000</v>
      </c>
      <c r="AL20" s="33"/>
      <c r="AM20" s="41"/>
      <c r="AN20" s="36"/>
      <c r="AO20" s="43"/>
    </row>
    <row r="21" spans="1:41" s="2" customFormat="1">
      <c r="A21" s="2" t="s">
        <v>22</v>
      </c>
      <c r="D21" s="21"/>
      <c r="E21" s="21">
        <v>24000000</v>
      </c>
      <c r="G21" s="21">
        <f>((E21*6%)+E21)</f>
        <v>25440000</v>
      </c>
      <c r="H21" s="19"/>
      <c r="I21" s="21">
        <f t="shared" ref="I21:I60" si="14">((G21*6%)+G21)</f>
        <v>26966400</v>
      </c>
      <c r="J21" s="19"/>
      <c r="K21" s="53">
        <f t="shared" si="9"/>
        <v>76406400</v>
      </c>
      <c r="L21" s="19"/>
      <c r="M21" s="21">
        <f t="shared" ref="M21" si="15">((I21*6%)+I21)</f>
        <v>28584384</v>
      </c>
      <c r="N21" s="19"/>
      <c r="O21" s="21">
        <f t="shared" ref="O21:O24" si="16">((M21*6%)+M21)</f>
        <v>30299447.039999999</v>
      </c>
      <c r="P21" s="19"/>
      <c r="Q21" s="21">
        <f t="shared" ref="Q21:Q24" si="17">((O21*6%)+O21)</f>
        <v>32117413.862399999</v>
      </c>
      <c r="R21" s="21"/>
      <c r="S21" s="53">
        <f t="shared" si="13"/>
        <v>91001244.902400002</v>
      </c>
      <c r="T21" s="19"/>
      <c r="U21" s="21">
        <f t="shared" ref="U21:U57" si="18">((Q21*6%)+Q21)</f>
        <v>34044458.694143996</v>
      </c>
      <c r="V21" s="19"/>
      <c r="W21" s="21">
        <f t="shared" ref="W21:W57" si="19">((U21*6%)+U21)</f>
        <v>36087126.215792634</v>
      </c>
      <c r="X21" s="22"/>
      <c r="Y21" s="21">
        <f t="shared" ref="Y21:Y57" si="20">((U21*6%)+U21)</f>
        <v>36087126.215792634</v>
      </c>
      <c r="Z21" s="20"/>
      <c r="AA21" s="53">
        <f t="shared" si="10"/>
        <v>106218711.12572926</v>
      </c>
      <c r="AB21" s="19"/>
      <c r="AC21" s="21">
        <f t="shared" ref="AC21:AC57" si="21">((Y21*6%)+Y21)</f>
        <v>38252353.788740188</v>
      </c>
      <c r="AD21" s="19"/>
      <c r="AE21" s="21">
        <f t="shared" ref="AE21:AE57" si="22">((AC21*6%)+AC21)</f>
        <v>40547495.016064599</v>
      </c>
      <c r="AF21" s="22"/>
      <c r="AG21" s="21">
        <f t="shared" ref="AG21:AG59" si="23">((AE21*6%)+AE21)</f>
        <v>42980344.717028476</v>
      </c>
      <c r="AH21" s="20"/>
      <c r="AI21" s="53">
        <f t="shared" si="11"/>
        <v>121780193.52183327</v>
      </c>
      <c r="AJ21" s="20"/>
      <c r="AK21" s="20">
        <f t="shared" si="12"/>
        <v>395406549.54996252</v>
      </c>
      <c r="AL21" s="33"/>
      <c r="AM21" s="41"/>
      <c r="AN21" s="36"/>
      <c r="AO21" s="43"/>
    </row>
    <row r="22" spans="1:41" s="2" customFormat="1">
      <c r="A22" s="2" t="s">
        <v>23</v>
      </c>
      <c r="D22" s="21"/>
      <c r="E22" s="21">
        <v>5520000</v>
      </c>
      <c r="G22" s="21">
        <v>11040000</v>
      </c>
      <c r="H22" s="19"/>
      <c r="I22" s="21">
        <v>12000000</v>
      </c>
      <c r="J22" s="19"/>
      <c r="K22" s="53">
        <f t="shared" si="9"/>
        <v>28560000</v>
      </c>
      <c r="L22" s="19"/>
      <c r="M22" s="21">
        <v>14400000</v>
      </c>
      <c r="N22" s="19"/>
      <c r="O22" s="21">
        <f t="shared" si="16"/>
        <v>15264000</v>
      </c>
      <c r="P22" s="19"/>
      <c r="Q22" s="21">
        <f t="shared" si="17"/>
        <v>16179840</v>
      </c>
      <c r="R22" s="21"/>
      <c r="S22" s="53">
        <f t="shared" si="13"/>
        <v>45843840</v>
      </c>
      <c r="T22" s="19"/>
      <c r="U22" s="21">
        <v>18000000</v>
      </c>
      <c r="V22" s="19"/>
      <c r="W22" s="21">
        <v>18000000</v>
      </c>
      <c r="X22" s="22"/>
      <c r="Y22" s="21">
        <v>19500000</v>
      </c>
      <c r="Z22" s="20"/>
      <c r="AA22" s="53">
        <f t="shared" si="10"/>
        <v>55500000</v>
      </c>
      <c r="AB22" s="19"/>
      <c r="AC22" s="21">
        <v>20640000</v>
      </c>
      <c r="AD22" s="19"/>
      <c r="AE22" s="21">
        <v>21600000</v>
      </c>
      <c r="AF22" s="22"/>
      <c r="AG22" s="21">
        <v>10800000</v>
      </c>
      <c r="AH22" s="20"/>
      <c r="AI22" s="53">
        <f t="shared" si="11"/>
        <v>53040000</v>
      </c>
      <c r="AJ22" s="20"/>
      <c r="AK22" s="20">
        <f t="shared" si="12"/>
        <v>182943840</v>
      </c>
      <c r="AL22" s="33"/>
      <c r="AM22" s="41"/>
      <c r="AN22" s="36"/>
      <c r="AO22" s="43"/>
    </row>
    <row r="23" spans="1:41" s="2" customFormat="1">
      <c r="A23" s="2" t="s">
        <v>24</v>
      </c>
      <c r="D23" s="21"/>
      <c r="E23" s="21">
        <v>11500000</v>
      </c>
      <c r="G23" s="21">
        <v>23000000</v>
      </c>
      <c r="H23" s="19"/>
      <c r="I23" s="21">
        <v>25000000</v>
      </c>
      <c r="J23" s="19"/>
      <c r="K23" s="53">
        <f t="shared" si="9"/>
        <v>59500000</v>
      </c>
      <c r="L23" s="19"/>
      <c r="M23" s="21">
        <v>30000000</v>
      </c>
      <c r="N23" s="19"/>
      <c r="O23" s="21">
        <f t="shared" si="16"/>
        <v>31800000</v>
      </c>
      <c r="P23" s="19"/>
      <c r="Q23" s="21">
        <f t="shared" si="17"/>
        <v>33708000</v>
      </c>
      <c r="R23" s="21"/>
      <c r="S23" s="53">
        <f t="shared" si="13"/>
        <v>95508000</v>
      </c>
      <c r="T23" s="19"/>
      <c r="U23" s="21">
        <v>37500000</v>
      </c>
      <c r="V23" s="19"/>
      <c r="W23" s="21">
        <v>37500000</v>
      </c>
      <c r="X23" s="22"/>
      <c r="Y23" s="21">
        <v>40000000</v>
      </c>
      <c r="Z23" s="20"/>
      <c r="AA23" s="53">
        <f t="shared" si="10"/>
        <v>115000000</v>
      </c>
      <c r="AB23" s="19"/>
      <c r="AC23" s="21">
        <v>43000000</v>
      </c>
      <c r="AD23" s="19"/>
      <c r="AE23" s="21">
        <v>45000000</v>
      </c>
      <c r="AF23" s="22"/>
      <c r="AG23" s="21">
        <v>22500000</v>
      </c>
      <c r="AH23" s="20"/>
      <c r="AI23" s="53">
        <f t="shared" si="11"/>
        <v>110500000</v>
      </c>
      <c r="AJ23" s="20"/>
      <c r="AK23" s="20">
        <f t="shared" si="12"/>
        <v>380508000</v>
      </c>
      <c r="AL23" s="33"/>
      <c r="AM23" s="41"/>
      <c r="AN23" s="36"/>
      <c r="AO23" s="43"/>
    </row>
    <row r="24" spans="1:41" s="2" customFormat="1">
      <c r="A24" s="2" t="s">
        <v>25</v>
      </c>
      <c r="D24" s="21"/>
      <c r="E24" s="21">
        <v>4140000</v>
      </c>
      <c r="G24" s="21">
        <v>8280000</v>
      </c>
      <c r="H24" s="19"/>
      <c r="I24" s="21">
        <v>9000000</v>
      </c>
      <c r="J24" s="19"/>
      <c r="K24" s="53">
        <f t="shared" si="9"/>
        <v>21420000</v>
      </c>
      <c r="L24" s="19"/>
      <c r="M24" s="21">
        <v>10800000</v>
      </c>
      <c r="N24" s="19"/>
      <c r="O24" s="21">
        <f t="shared" si="16"/>
        <v>11448000</v>
      </c>
      <c r="P24" s="19"/>
      <c r="Q24" s="21">
        <f t="shared" si="17"/>
        <v>12134880</v>
      </c>
      <c r="R24" s="21"/>
      <c r="S24" s="53">
        <f t="shared" si="13"/>
        <v>34382880</v>
      </c>
      <c r="T24" s="19"/>
      <c r="U24" s="21">
        <v>13500000</v>
      </c>
      <c r="V24" s="19"/>
      <c r="W24" s="21">
        <v>13500000</v>
      </c>
      <c r="X24" s="22"/>
      <c r="Y24" s="21">
        <v>14400000</v>
      </c>
      <c r="Z24" s="20"/>
      <c r="AA24" s="53">
        <f t="shared" si="10"/>
        <v>41400000</v>
      </c>
      <c r="AB24" s="19"/>
      <c r="AC24" s="21">
        <v>15480000</v>
      </c>
      <c r="AD24" s="19"/>
      <c r="AE24" s="21">
        <v>16200000</v>
      </c>
      <c r="AF24" s="22"/>
      <c r="AG24" s="21">
        <v>8100000</v>
      </c>
      <c r="AH24" s="20"/>
      <c r="AI24" s="53">
        <f t="shared" si="11"/>
        <v>39780000</v>
      </c>
      <c r="AJ24" s="20"/>
      <c r="AK24" s="20">
        <f t="shared" si="12"/>
        <v>136982880</v>
      </c>
      <c r="AL24" s="33"/>
      <c r="AM24" s="41"/>
      <c r="AN24" s="36"/>
      <c r="AO24" s="43"/>
    </row>
    <row r="25" spans="1:41" s="2" customFormat="1">
      <c r="A25" s="2" t="s">
        <v>26</v>
      </c>
      <c r="D25" s="21"/>
      <c r="E25" s="21">
        <v>1840000</v>
      </c>
      <c r="G25" s="21">
        <v>3680000</v>
      </c>
      <c r="H25" s="19"/>
      <c r="I25" s="21">
        <v>4000000</v>
      </c>
      <c r="J25" s="19"/>
      <c r="K25" s="53">
        <f t="shared" si="9"/>
        <v>9520000</v>
      </c>
      <c r="L25" s="19"/>
      <c r="M25" s="21">
        <v>4800000</v>
      </c>
      <c r="N25" s="19"/>
      <c r="O25" s="21">
        <f t="shared" ref="O25" si="24">((M25*6%)+M25)</f>
        <v>5088000</v>
      </c>
      <c r="P25" s="19"/>
      <c r="Q25" s="21">
        <f t="shared" ref="Q25" si="25">((O25*6%)+O25)</f>
        <v>5393280</v>
      </c>
      <c r="R25" s="21"/>
      <c r="S25" s="53">
        <f t="shared" si="13"/>
        <v>15281280</v>
      </c>
      <c r="T25" s="19"/>
      <c r="U25" s="21">
        <v>6000000</v>
      </c>
      <c r="V25" s="19"/>
      <c r="W25" s="21">
        <v>6000000</v>
      </c>
      <c r="X25" s="22"/>
      <c r="Y25" s="21">
        <v>6400000</v>
      </c>
      <c r="Z25" s="20"/>
      <c r="AA25" s="53">
        <f t="shared" si="10"/>
        <v>18400000</v>
      </c>
      <c r="AB25" s="19"/>
      <c r="AC25" s="21">
        <v>6880000</v>
      </c>
      <c r="AD25" s="19"/>
      <c r="AE25" s="21">
        <v>7200000</v>
      </c>
      <c r="AF25" s="22"/>
      <c r="AG25" s="21">
        <v>3600000</v>
      </c>
      <c r="AH25" s="20"/>
      <c r="AI25" s="53">
        <f t="shared" si="11"/>
        <v>17680000</v>
      </c>
      <c r="AJ25" s="20"/>
      <c r="AK25" s="20">
        <f t="shared" si="12"/>
        <v>60881280</v>
      </c>
      <c r="AL25" s="33"/>
      <c r="AM25" s="41"/>
      <c r="AN25" s="36"/>
      <c r="AO25" s="43"/>
    </row>
    <row r="26" spans="1:41" s="2" customFormat="1">
      <c r="A26" s="51" t="s">
        <v>27</v>
      </c>
      <c r="D26" s="21"/>
      <c r="E26" s="21"/>
      <c r="G26" s="21"/>
      <c r="H26" s="19"/>
      <c r="I26" s="21">
        <f t="shared" si="14"/>
        <v>0</v>
      </c>
      <c r="J26" s="19"/>
      <c r="K26" s="53">
        <f t="shared" si="9"/>
        <v>0</v>
      </c>
      <c r="L26" s="19"/>
      <c r="M26" s="21">
        <f t="shared" ref="M26:M57" si="26">((I26*6%)+I26)</f>
        <v>0</v>
      </c>
      <c r="N26" s="19"/>
      <c r="O26" s="21">
        <f t="shared" ref="O26:O57" si="27">((M26*6%)+M26)</f>
        <v>0</v>
      </c>
      <c r="P26" s="19"/>
      <c r="Q26" s="21">
        <f t="shared" ref="Q26:Q59" si="28">((O26*6%)+O26)</f>
        <v>0</v>
      </c>
      <c r="R26" s="21"/>
      <c r="S26" s="53">
        <f t="shared" si="13"/>
        <v>0</v>
      </c>
      <c r="T26" s="19"/>
      <c r="U26" s="21">
        <f t="shared" si="18"/>
        <v>0</v>
      </c>
      <c r="V26" s="19"/>
      <c r="W26" s="21">
        <f t="shared" si="19"/>
        <v>0</v>
      </c>
      <c r="X26" s="22"/>
      <c r="Y26" s="21">
        <f t="shared" si="20"/>
        <v>0</v>
      </c>
      <c r="Z26" s="20"/>
      <c r="AA26" s="53">
        <f t="shared" si="10"/>
        <v>0</v>
      </c>
      <c r="AB26" s="19"/>
      <c r="AC26" s="21">
        <f t="shared" si="21"/>
        <v>0</v>
      </c>
      <c r="AD26" s="19"/>
      <c r="AE26" s="21">
        <f t="shared" si="22"/>
        <v>0</v>
      </c>
      <c r="AF26" s="22"/>
      <c r="AG26" s="21">
        <f t="shared" si="23"/>
        <v>0</v>
      </c>
      <c r="AH26" s="20"/>
      <c r="AI26" s="53">
        <f t="shared" si="11"/>
        <v>0</v>
      </c>
      <c r="AJ26" s="20"/>
      <c r="AK26" s="20">
        <f t="shared" si="12"/>
        <v>0</v>
      </c>
      <c r="AL26" s="33"/>
      <c r="AM26" s="41"/>
      <c r="AN26" s="36"/>
      <c r="AO26" s="43"/>
    </row>
    <row r="27" spans="1:41" s="2" customFormat="1">
      <c r="A27" s="2" t="s">
        <v>28</v>
      </c>
      <c r="D27" s="21"/>
      <c r="E27" s="21">
        <v>7500000</v>
      </c>
      <c r="G27" s="21">
        <v>7500000</v>
      </c>
      <c r="H27" s="19"/>
      <c r="I27" s="21">
        <v>7500000</v>
      </c>
      <c r="J27" s="19"/>
      <c r="K27" s="53">
        <f t="shared" si="9"/>
        <v>22500000</v>
      </c>
      <c r="L27" s="19"/>
      <c r="M27" s="21">
        <v>7500000</v>
      </c>
      <c r="N27" s="19"/>
      <c r="O27" s="21">
        <v>7500000</v>
      </c>
      <c r="P27" s="19"/>
      <c r="Q27" s="21">
        <v>7500000</v>
      </c>
      <c r="R27" s="21"/>
      <c r="S27" s="53">
        <f t="shared" si="13"/>
        <v>22500000</v>
      </c>
      <c r="T27" s="19"/>
      <c r="U27" s="21">
        <v>7500000</v>
      </c>
      <c r="V27" s="19"/>
      <c r="W27" s="21">
        <v>7500000</v>
      </c>
      <c r="X27" s="22"/>
      <c r="Y27" s="21">
        <v>7500000</v>
      </c>
      <c r="Z27" s="20"/>
      <c r="AA27" s="53">
        <f t="shared" si="10"/>
        <v>22500000</v>
      </c>
      <c r="AB27" s="19"/>
      <c r="AC27" s="21">
        <v>7500000</v>
      </c>
      <c r="AD27" s="19"/>
      <c r="AE27" s="21">
        <v>7500000</v>
      </c>
      <c r="AF27" s="22"/>
      <c r="AG27" s="21">
        <v>7500000</v>
      </c>
      <c r="AH27" s="20"/>
      <c r="AI27" s="53">
        <f t="shared" si="11"/>
        <v>22500000</v>
      </c>
      <c r="AJ27" s="20"/>
      <c r="AK27" s="20">
        <f t="shared" si="12"/>
        <v>90000000</v>
      </c>
      <c r="AL27" s="33"/>
      <c r="AM27" s="41"/>
      <c r="AN27" s="36"/>
      <c r="AO27" s="43"/>
    </row>
    <row r="28" spans="1:41" s="2" customFormat="1">
      <c r="A28" s="2" t="s">
        <v>29</v>
      </c>
      <c r="D28" s="21"/>
      <c r="E28" s="21">
        <v>5000000</v>
      </c>
      <c r="G28" s="21">
        <v>5000000</v>
      </c>
      <c r="H28" s="19"/>
      <c r="I28" s="21">
        <v>5000000</v>
      </c>
      <c r="J28" s="19"/>
      <c r="K28" s="53">
        <f t="shared" si="9"/>
        <v>15000000</v>
      </c>
      <c r="L28" s="19"/>
      <c r="M28" s="21">
        <v>5000000</v>
      </c>
      <c r="N28" s="19"/>
      <c r="O28" s="21">
        <v>5000000</v>
      </c>
      <c r="P28" s="19"/>
      <c r="Q28" s="21">
        <v>5000000</v>
      </c>
      <c r="R28" s="21"/>
      <c r="S28" s="53">
        <f t="shared" si="13"/>
        <v>15000000</v>
      </c>
      <c r="T28" s="19"/>
      <c r="U28" s="21">
        <v>5000000</v>
      </c>
      <c r="V28" s="19"/>
      <c r="W28" s="21">
        <v>5000000</v>
      </c>
      <c r="X28" s="22"/>
      <c r="Y28" s="21">
        <v>5000000</v>
      </c>
      <c r="Z28" s="20"/>
      <c r="AA28" s="53">
        <f t="shared" si="10"/>
        <v>15000000</v>
      </c>
      <c r="AB28" s="19"/>
      <c r="AC28" s="21">
        <v>5000000</v>
      </c>
      <c r="AD28" s="19"/>
      <c r="AE28" s="21">
        <v>5000000</v>
      </c>
      <c r="AF28" s="22"/>
      <c r="AG28" s="21">
        <v>5000000</v>
      </c>
      <c r="AH28" s="20"/>
      <c r="AI28" s="53">
        <f t="shared" si="11"/>
        <v>15000000</v>
      </c>
      <c r="AJ28" s="20"/>
      <c r="AK28" s="20">
        <f t="shared" si="12"/>
        <v>60000000</v>
      </c>
      <c r="AL28" s="33"/>
      <c r="AM28" s="41"/>
      <c r="AN28" s="36"/>
      <c r="AO28" s="43"/>
    </row>
    <row r="29" spans="1:41" s="2" customFormat="1">
      <c r="A29" s="51" t="s">
        <v>30</v>
      </c>
      <c r="B29" s="51"/>
      <c r="D29" s="21"/>
      <c r="E29" s="21"/>
      <c r="G29" s="21"/>
      <c r="H29" s="19"/>
      <c r="I29" s="21"/>
      <c r="J29" s="19"/>
      <c r="K29" s="53"/>
      <c r="L29" s="19"/>
      <c r="M29" s="21"/>
      <c r="N29" s="19"/>
      <c r="O29" s="21"/>
      <c r="P29" s="19"/>
      <c r="Q29" s="21"/>
      <c r="R29" s="21"/>
      <c r="S29" s="53"/>
      <c r="T29" s="19"/>
      <c r="U29" s="21">
        <f t="shared" si="18"/>
        <v>0</v>
      </c>
      <c r="V29" s="19"/>
      <c r="W29" s="21">
        <f t="shared" si="19"/>
        <v>0</v>
      </c>
      <c r="X29" s="22"/>
      <c r="Y29" s="21">
        <f t="shared" si="20"/>
        <v>0</v>
      </c>
      <c r="Z29" s="20"/>
      <c r="AA29" s="53">
        <f t="shared" si="10"/>
        <v>0</v>
      </c>
      <c r="AB29" s="19"/>
      <c r="AC29" s="21">
        <f t="shared" si="21"/>
        <v>0</v>
      </c>
      <c r="AD29" s="19"/>
      <c r="AE29" s="21">
        <f t="shared" si="22"/>
        <v>0</v>
      </c>
      <c r="AF29" s="22"/>
      <c r="AG29" s="21">
        <f t="shared" si="23"/>
        <v>0</v>
      </c>
      <c r="AH29" s="20"/>
      <c r="AI29" s="53">
        <f t="shared" si="11"/>
        <v>0</v>
      </c>
      <c r="AJ29" s="20"/>
      <c r="AK29" s="20">
        <f t="shared" si="12"/>
        <v>0</v>
      </c>
      <c r="AL29" s="33"/>
      <c r="AM29" s="41"/>
      <c r="AN29" s="36"/>
      <c r="AO29" s="43"/>
    </row>
    <row r="30" spans="1:41" s="2" customFormat="1">
      <c r="A30" s="2" t="s">
        <v>31</v>
      </c>
      <c r="D30" s="21"/>
      <c r="E30" s="21"/>
      <c r="G30" s="21">
        <f t="shared" ref="G30:G60" si="29">((E30*6%)+E30)</f>
        <v>0</v>
      </c>
      <c r="H30" s="19"/>
      <c r="I30" s="21">
        <f t="shared" si="14"/>
        <v>0</v>
      </c>
      <c r="J30" s="19"/>
      <c r="K30" s="53">
        <f t="shared" si="9"/>
        <v>0</v>
      </c>
      <c r="L30" s="19"/>
      <c r="M30" s="21">
        <f t="shared" si="26"/>
        <v>0</v>
      </c>
      <c r="N30" s="19"/>
      <c r="O30" s="21">
        <f t="shared" si="27"/>
        <v>0</v>
      </c>
      <c r="P30" s="19"/>
      <c r="Q30" s="21">
        <f t="shared" si="28"/>
        <v>0</v>
      </c>
      <c r="R30" s="21"/>
      <c r="S30" s="53">
        <f t="shared" si="13"/>
        <v>0</v>
      </c>
      <c r="T30" s="19"/>
      <c r="U30" s="21">
        <f t="shared" si="18"/>
        <v>0</v>
      </c>
      <c r="V30" s="19"/>
      <c r="W30" s="21">
        <f t="shared" si="19"/>
        <v>0</v>
      </c>
      <c r="X30" s="22"/>
      <c r="Y30" s="21">
        <f t="shared" si="20"/>
        <v>0</v>
      </c>
      <c r="Z30" s="20"/>
      <c r="AA30" s="53">
        <f t="shared" si="10"/>
        <v>0</v>
      </c>
      <c r="AB30" s="19"/>
      <c r="AC30" s="21">
        <f t="shared" si="21"/>
        <v>0</v>
      </c>
      <c r="AD30" s="19"/>
      <c r="AE30" s="21">
        <f t="shared" si="22"/>
        <v>0</v>
      </c>
      <c r="AF30" s="22"/>
      <c r="AG30" s="21">
        <f t="shared" si="23"/>
        <v>0</v>
      </c>
      <c r="AH30" s="20"/>
      <c r="AI30" s="53">
        <f t="shared" si="11"/>
        <v>0</v>
      </c>
      <c r="AJ30" s="20"/>
      <c r="AK30" s="20">
        <f t="shared" si="12"/>
        <v>0</v>
      </c>
      <c r="AL30" s="33"/>
      <c r="AM30" s="41"/>
      <c r="AN30" s="36"/>
      <c r="AO30" s="43"/>
    </row>
    <row r="31" spans="1:41" s="2" customFormat="1">
      <c r="A31" s="2" t="s">
        <v>32</v>
      </c>
      <c r="D31" s="21"/>
      <c r="E31" s="21"/>
      <c r="G31" s="21">
        <f t="shared" si="29"/>
        <v>0</v>
      </c>
      <c r="H31" s="19"/>
      <c r="I31" s="21">
        <f t="shared" si="14"/>
        <v>0</v>
      </c>
      <c r="J31" s="19"/>
      <c r="K31" s="53">
        <f t="shared" si="9"/>
        <v>0</v>
      </c>
      <c r="L31" s="19"/>
      <c r="M31" s="21">
        <f t="shared" si="26"/>
        <v>0</v>
      </c>
      <c r="N31" s="19"/>
      <c r="O31" s="21">
        <f t="shared" si="27"/>
        <v>0</v>
      </c>
      <c r="P31" s="19"/>
      <c r="Q31" s="21">
        <f t="shared" si="28"/>
        <v>0</v>
      </c>
      <c r="R31" s="21"/>
      <c r="S31" s="53">
        <f t="shared" si="13"/>
        <v>0</v>
      </c>
      <c r="T31" s="19"/>
      <c r="U31" s="21">
        <f t="shared" si="18"/>
        <v>0</v>
      </c>
      <c r="V31" s="19"/>
      <c r="W31" s="21">
        <f t="shared" si="19"/>
        <v>0</v>
      </c>
      <c r="X31" s="22"/>
      <c r="Y31" s="21">
        <f t="shared" si="20"/>
        <v>0</v>
      </c>
      <c r="Z31" s="20"/>
      <c r="AA31" s="53">
        <f t="shared" si="10"/>
        <v>0</v>
      </c>
      <c r="AB31" s="19"/>
      <c r="AC31" s="21">
        <f t="shared" si="21"/>
        <v>0</v>
      </c>
      <c r="AD31" s="19"/>
      <c r="AE31" s="21">
        <f t="shared" si="22"/>
        <v>0</v>
      </c>
      <c r="AF31" s="22"/>
      <c r="AG31" s="21">
        <f t="shared" si="23"/>
        <v>0</v>
      </c>
      <c r="AH31" s="20"/>
      <c r="AI31" s="53">
        <f t="shared" si="11"/>
        <v>0</v>
      </c>
      <c r="AJ31" s="20"/>
      <c r="AK31" s="20">
        <f t="shared" si="12"/>
        <v>0</v>
      </c>
      <c r="AL31" s="33"/>
      <c r="AM31" s="41"/>
      <c r="AN31" s="36"/>
      <c r="AO31" s="43"/>
    </row>
    <row r="32" spans="1:41" s="2" customFormat="1">
      <c r="A32" s="2" t="s">
        <v>33</v>
      </c>
      <c r="D32" s="21"/>
      <c r="E32" s="21">
        <v>200000</v>
      </c>
      <c r="G32" s="21">
        <v>600000</v>
      </c>
      <c r="H32" s="19"/>
      <c r="I32" s="21">
        <v>1000000</v>
      </c>
      <c r="J32" s="19"/>
      <c r="K32" s="53">
        <f t="shared" si="9"/>
        <v>1800000</v>
      </c>
      <c r="L32" s="19"/>
      <c r="M32" s="21">
        <v>1200000</v>
      </c>
      <c r="N32" s="19"/>
      <c r="O32" s="21">
        <v>1300000</v>
      </c>
      <c r="P32" s="19"/>
      <c r="Q32" s="21">
        <v>1600000</v>
      </c>
      <c r="R32" s="21"/>
      <c r="S32" s="53">
        <f t="shared" si="13"/>
        <v>4100000</v>
      </c>
      <c r="T32" s="19"/>
      <c r="U32" s="21">
        <v>1200000</v>
      </c>
      <c r="V32" s="19"/>
      <c r="W32" s="21">
        <v>1300000</v>
      </c>
      <c r="X32" s="22"/>
      <c r="Y32" s="21">
        <v>1500000</v>
      </c>
      <c r="Z32" s="20"/>
      <c r="AA32" s="53">
        <f t="shared" si="10"/>
        <v>4000000</v>
      </c>
      <c r="AB32" s="19"/>
      <c r="AC32" s="21">
        <v>1600000</v>
      </c>
      <c r="AD32" s="19"/>
      <c r="AE32" s="21">
        <v>1600000</v>
      </c>
      <c r="AF32" s="22"/>
      <c r="AG32" s="21">
        <v>1800000</v>
      </c>
      <c r="AH32" s="20"/>
      <c r="AI32" s="53">
        <f t="shared" si="11"/>
        <v>5000000</v>
      </c>
      <c r="AJ32" s="20"/>
      <c r="AK32" s="20">
        <f t="shared" si="12"/>
        <v>14900000</v>
      </c>
      <c r="AL32" s="33"/>
      <c r="AM32" s="41"/>
      <c r="AN32" s="36"/>
      <c r="AO32" s="43"/>
    </row>
    <row r="33" spans="1:41" s="2" customFormat="1">
      <c r="A33" s="2" t="s">
        <v>34</v>
      </c>
      <c r="D33" s="21"/>
      <c r="E33" s="21">
        <v>100000</v>
      </c>
      <c r="G33" s="21">
        <v>100000</v>
      </c>
      <c r="H33" s="19"/>
      <c r="I33" s="21">
        <v>100000</v>
      </c>
      <c r="J33" s="19"/>
      <c r="K33" s="53">
        <f t="shared" si="9"/>
        <v>300000</v>
      </c>
      <c r="L33" s="19"/>
      <c r="M33" s="21">
        <v>105000</v>
      </c>
      <c r="N33" s="19"/>
      <c r="O33" s="21">
        <v>105000</v>
      </c>
      <c r="P33" s="19"/>
      <c r="Q33" s="21">
        <v>105000</v>
      </c>
      <c r="R33" s="21"/>
      <c r="S33" s="53">
        <f t="shared" si="13"/>
        <v>315000</v>
      </c>
      <c r="T33" s="19"/>
      <c r="U33" s="21">
        <v>105000</v>
      </c>
      <c r="V33" s="19"/>
      <c r="W33" s="21">
        <v>105000</v>
      </c>
      <c r="X33" s="22"/>
      <c r="Y33" s="21">
        <v>105000</v>
      </c>
      <c r="Z33" s="20"/>
      <c r="AA33" s="53">
        <f t="shared" si="10"/>
        <v>315000</v>
      </c>
      <c r="AB33" s="19"/>
      <c r="AC33" s="21">
        <v>105000</v>
      </c>
      <c r="AD33" s="19"/>
      <c r="AE33" s="21">
        <v>105000</v>
      </c>
      <c r="AF33" s="22"/>
      <c r="AG33" s="21">
        <v>105000</v>
      </c>
      <c r="AH33" s="20"/>
      <c r="AI33" s="53">
        <f t="shared" si="11"/>
        <v>315000</v>
      </c>
      <c r="AJ33" s="20"/>
      <c r="AK33" s="20">
        <f t="shared" si="12"/>
        <v>1245000</v>
      </c>
      <c r="AL33" s="33"/>
      <c r="AM33" s="41"/>
      <c r="AN33" s="36"/>
      <c r="AO33" s="43"/>
    </row>
    <row r="34" spans="1:41" s="2" customFormat="1">
      <c r="A34" s="2" t="s">
        <v>35</v>
      </c>
      <c r="D34" s="21"/>
      <c r="E34" s="21">
        <v>300000</v>
      </c>
      <c r="G34" s="21">
        <v>300000</v>
      </c>
      <c r="H34" s="19"/>
      <c r="I34" s="21">
        <v>100000</v>
      </c>
      <c r="J34" s="19"/>
      <c r="K34" s="53">
        <f t="shared" si="9"/>
        <v>700000</v>
      </c>
      <c r="L34" s="19"/>
      <c r="M34" s="21">
        <v>60000</v>
      </c>
      <c r="N34" s="19"/>
      <c r="O34" s="21">
        <v>60000</v>
      </c>
      <c r="P34" s="19"/>
      <c r="Q34" s="21">
        <v>60000</v>
      </c>
      <c r="R34" s="21"/>
      <c r="S34" s="53">
        <f t="shared" si="13"/>
        <v>180000</v>
      </c>
      <c r="T34" s="19"/>
      <c r="U34" s="21">
        <v>50000</v>
      </c>
      <c r="V34" s="19"/>
      <c r="W34" s="21">
        <v>50000</v>
      </c>
      <c r="X34" s="22"/>
      <c r="Y34" s="21">
        <v>50000</v>
      </c>
      <c r="Z34" s="20"/>
      <c r="AA34" s="53">
        <f t="shared" si="10"/>
        <v>150000</v>
      </c>
      <c r="AB34" s="19"/>
      <c r="AC34" s="21">
        <v>50000</v>
      </c>
      <c r="AD34" s="19"/>
      <c r="AE34" s="21">
        <v>50000</v>
      </c>
      <c r="AF34" s="22"/>
      <c r="AG34" s="21">
        <v>50000</v>
      </c>
      <c r="AH34" s="20"/>
      <c r="AI34" s="53">
        <f t="shared" si="11"/>
        <v>150000</v>
      </c>
      <c r="AJ34" s="20"/>
      <c r="AK34" s="20">
        <f t="shared" si="12"/>
        <v>1180000</v>
      </c>
      <c r="AL34" s="33"/>
      <c r="AM34" s="41"/>
      <c r="AN34" s="36"/>
      <c r="AO34" s="43"/>
    </row>
    <row r="35" spans="1:41" s="2" customFormat="1">
      <c r="A35" s="51" t="s">
        <v>36</v>
      </c>
      <c r="D35" s="21"/>
      <c r="E35" s="21"/>
      <c r="G35" s="21"/>
      <c r="H35" s="19"/>
      <c r="I35" s="21">
        <f t="shared" si="14"/>
        <v>0</v>
      </c>
      <c r="J35" s="19"/>
      <c r="K35" s="53">
        <f t="shared" si="9"/>
        <v>0</v>
      </c>
      <c r="L35" s="19"/>
      <c r="M35" s="21">
        <f t="shared" si="26"/>
        <v>0</v>
      </c>
      <c r="N35" s="19"/>
      <c r="O35" s="21">
        <f t="shared" si="27"/>
        <v>0</v>
      </c>
      <c r="P35" s="19"/>
      <c r="Q35" s="21">
        <f t="shared" si="28"/>
        <v>0</v>
      </c>
      <c r="R35" s="21"/>
      <c r="S35" s="53">
        <f t="shared" si="13"/>
        <v>0</v>
      </c>
      <c r="T35" s="19"/>
      <c r="U35" s="21">
        <f t="shared" si="18"/>
        <v>0</v>
      </c>
      <c r="V35" s="19"/>
      <c r="W35" s="21">
        <f t="shared" si="19"/>
        <v>0</v>
      </c>
      <c r="X35" s="22"/>
      <c r="Y35" s="21">
        <f t="shared" si="20"/>
        <v>0</v>
      </c>
      <c r="Z35" s="20"/>
      <c r="AA35" s="53">
        <f t="shared" si="10"/>
        <v>0</v>
      </c>
      <c r="AB35" s="19"/>
      <c r="AC35" s="21">
        <f t="shared" si="21"/>
        <v>0</v>
      </c>
      <c r="AD35" s="19"/>
      <c r="AE35" s="21">
        <f t="shared" si="22"/>
        <v>0</v>
      </c>
      <c r="AF35" s="22"/>
      <c r="AG35" s="21">
        <f t="shared" si="23"/>
        <v>0</v>
      </c>
      <c r="AH35" s="20"/>
      <c r="AI35" s="53">
        <f t="shared" si="11"/>
        <v>0</v>
      </c>
      <c r="AJ35" s="20"/>
      <c r="AK35" s="20">
        <f t="shared" si="12"/>
        <v>0</v>
      </c>
      <c r="AL35" s="33"/>
      <c r="AM35" s="41"/>
      <c r="AN35" s="36"/>
      <c r="AO35" s="43"/>
    </row>
    <row r="36" spans="1:41" s="2" customFormat="1">
      <c r="A36" s="2" t="s">
        <v>37</v>
      </c>
      <c r="D36" s="21"/>
      <c r="E36" s="21">
        <v>4521000</v>
      </c>
      <c r="G36" s="21">
        <f t="shared" si="29"/>
        <v>4792260</v>
      </c>
      <c r="H36" s="19"/>
      <c r="I36" s="21">
        <f t="shared" si="14"/>
        <v>5079795.5999999996</v>
      </c>
      <c r="J36" s="19"/>
      <c r="K36" s="53">
        <f t="shared" si="9"/>
        <v>14393055.6</v>
      </c>
      <c r="L36" s="19"/>
      <c r="M36" s="21">
        <f t="shared" si="26"/>
        <v>5384583.3359999992</v>
      </c>
      <c r="N36" s="19"/>
      <c r="O36" s="21">
        <f t="shared" si="27"/>
        <v>5707658.3361599995</v>
      </c>
      <c r="P36" s="19"/>
      <c r="Q36" s="21">
        <f t="shared" si="28"/>
        <v>6050117.8363295998</v>
      </c>
      <c r="R36" s="21"/>
      <c r="S36" s="53">
        <f t="shared" si="13"/>
        <v>17142359.508489601</v>
      </c>
      <c r="T36" s="19"/>
      <c r="U36" s="21">
        <f t="shared" si="18"/>
        <v>6413124.9065093761</v>
      </c>
      <c r="V36" s="19"/>
      <c r="W36" s="21">
        <f t="shared" si="19"/>
        <v>6797912.4008999383</v>
      </c>
      <c r="X36" s="22"/>
      <c r="Y36" s="21">
        <f t="shared" si="20"/>
        <v>6797912.4008999383</v>
      </c>
      <c r="Z36" s="20"/>
      <c r="AA36" s="53">
        <f t="shared" si="10"/>
        <v>20008949.708309252</v>
      </c>
      <c r="AB36" s="19"/>
      <c r="AC36" s="21">
        <f t="shared" si="21"/>
        <v>7205787.1449539345</v>
      </c>
      <c r="AD36" s="19"/>
      <c r="AE36" s="21">
        <f t="shared" si="22"/>
        <v>7638134.3736511702</v>
      </c>
      <c r="AF36" s="22"/>
      <c r="AG36" s="21">
        <f t="shared" si="23"/>
        <v>8096422.4360702401</v>
      </c>
      <c r="AH36" s="20"/>
      <c r="AI36" s="53">
        <f t="shared" si="11"/>
        <v>22940343.954675347</v>
      </c>
      <c r="AJ36" s="20"/>
      <c r="AK36" s="20">
        <f t="shared" si="12"/>
        <v>74484708.771474198</v>
      </c>
      <c r="AL36" s="33"/>
      <c r="AM36" s="41"/>
      <c r="AN36" s="36"/>
      <c r="AO36" s="43"/>
    </row>
    <row r="37" spans="1:41" s="2" customFormat="1">
      <c r="A37" s="2" t="s">
        <v>38</v>
      </c>
      <c r="D37" s="21"/>
      <c r="E37" s="21">
        <v>650000</v>
      </c>
      <c r="G37" s="21">
        <f t="shared" si="29"/>
        <v>689000</v>
      </c>
      <c r="H37" s="19"/>
      <c r="I37" s="21">
        <f t="shared" si="14"/>
        <v>730340</v>
      </c>
      <c r="J37" s="19"/>
      <c r="K37" s="53">
        <f t="shared" si="9"/>
        <v>2069340</v>
      </c>
      <c r="L37" s="19"/>
      <c r="M37" s="21">
        <f t="shared" si="26"/>
        <v>774160.4</v>
      </c>
      <c r="N37" s="19"/>
      <c r="O37" s="21">
        <f t="shared" si="27"/>
        <v>820610.02399999998</v>
      </c>
      <c r="P37" s="19"/>
      <c r="Q37" s="21">
        <f t="shared" si="28"/>
        <v>869846.62543999997</v>
      </c>
      <c r="R37" s="21"/>
      <c r="S37" s="53">
        <f t="shared" si="13"/>
        <v>2464617.0494400002</v>
      </c>
      <c r="T37" s="19"/>
      <c r="U37" s="21">
        <f t="shared" si="18"/>
        <v>922037.42296639993</v>
      </c>
      <c r="V37" s="19"/>
      <c r="W37" s="21">
        <f t="shared" si="19"/>
        <v>977359.66834438394</v>
      </c>
      <c r="X37" s="22"/>
      <c r="Y37" s="21">
        <f t="shared" si="20"/>
        <v>977359.66834438394</v>
      </c>
      <c r="Z37" s="20"/>
      <c r="AA37" s="53">
        <f t="shared" si="10"/>
        <v>2876756.7596551678</v>
      </c>
      <c r="AB37" s="19"/>
      <c r="AC37" s="21">
        <f t="shared" si="21"/>
        <v>1036001.2484450469</v>
      </c>
      <c r="AD37" s="19"/>
      <c r="AE37" s="21">
        <f t="shared" si="22"/>
        <v>1098161.3233517497</v>
      </c>
      <c r="AF37" s="22"/>
      <c r="AG37" s="21">
        <f t="shared" si="23"/>
        <v>1164051.0027528547</v>
      </c>
      <c r="AH37" s="20"/>
      <c r="AI37" s="53">
        <f t="shared" si="11"/>
        <v>3298213.5745496517</v>
      </c>
      <c r="AJ37" s="20"/>
      <c r="AK37" s="20">
        <f t="shared" si="12"/>
        <v>10708927.383644819</v>
      </c>
      <c r="AL37" s="33"/>
      <c r="AM37" s="41"/>
      <c r="AN37" s="36"/>
      <c r="AO37" s="43"/>
    </row>
    <row r="38" spans="1:41" s="2" customFormat="1">
      <c r="A38" s="2" t="s">
        <v>39</v>
      </c>
      <c r="D38" s="21"/>
      <c r="E38" s="21">
        <v>1710000</v>
      </c>
      <c r="G38" s="21">
        <f>((E38*8%)+E38)</f>
        <v>1846800</v>
      </c>
      <c r="H38" s="19"/>
      <c r="I38" s="21">
        <f>((G38*8%)+G38)</f>
        <v>1994544</v>
      </c>
      <c r="J38" s="19"/>
      <c r="K38" s="53">
        <f t="shared" si="9"/>
        <v>5551344</v>
      </c>
      <c r="L38" s="19"/>
      <c r="M38" s="21">
        <f t="shared" si="26"/>
        <v>2114216.64</v>
      </c>
      <c r="N38" s="19"/>
      <c r="O38" s="21">
        <f t="shared" si="27"/>
        <v>2241069.6384000001</v>
      </c>
      <c r="P38" s="19"/>
      <c r="Q38" s="21">
        <f t="shared" si="28"/>
        <v>2375533.8167039999</v>
      </c>
      <c r="R38" s="21"/>
      <c r="S38" s="53">
        <f t="shared" si="13"/>
        <v>6730820.0951039996</v>
      </c>
      <c r="T38" s="19"/>
      <c r="U38" s="21">
        <f t="shared" si="18"/>
        <v>2518065.8457062398</v>
      </c>
      <c r="V38" s="19"/>
      <c r="W38" s="21">
        <f t="shared" si="19"/>
        <v>2669149.796448614</v>
      </c>
      <c r="X38" s="22"/>
      <c r="Y38" s="21">
        <f t="shared" si="20"/>
        <v>2669149.796448614</v>
      </c>
      <c r="Z38" s="20"/>
      <c r="AA38" s="53">
        <f t="shared" si="10"/>
        <v>7856365.4386034682</v>
      </c>
      <c r="AB38" s="19"/>
      <c r="AC38" s="21">
        <f t="shared" si="21"/>
        <v>2829298.784235531</v>
      </c>
      <c r="AD38" s="19"/>
      <c r="AE38" s="21">
        <f t="shared" si="22"/>
        <v>2999056.7112896629</v>
      </c>
      <c r="AF38" s="22"/>
      <c r="AG38" s="21">
        <f t="shared" si="23"/>
        <v>3179000.1139670424</v>
      </c>
      <c r="AH38" s="20"/>
      <c r="AI38" s="53">
        <f t="shared" si="11"/>
        <v>9007355.6094922367</v>
      </c>
      <c r="AJ38" s="20"/>
      <c r="AK38" s="20">
        <f t="shared" si="12"/>
        <v>29145885.143199705</v>
      </c>
      <c r="AL38" s="33"/>
      <c r="AM38" s="41"/>
      <c r="AN38" s="36"/>
      <c r="AO38" s="43"/>
    </row>
    <row r="39" spans="1:41" s="2" customFormat="1">
      <c r="A39" s="51" t="s">
        <v>40</v>
      </c>
      <c r="B39" s="51"/>
      <c r="D39" s="21"/>
      <c r="E39" s="21"/>
      <c r="G39" s="21"/>
      <c r="H39" s="19"/>
      <c r="I39" s="21">
        <f t="shared" si="14"/>
        <v>0</v>
      </c>
      <c r="J39" s="19"/>
      <c r="K39" s="53">
        <f t="shared" si="9"/>
        <v>0</v>
      </c>
      <c r="L39" s="19"/>
      <c r="M39" s="21">
        <f t="shared" si="26"/>
        <v>0</v>
      </c>
      <c r="N39" s="19"/>
      <c r="O39" s="21">
        <f t="shared" si="27"/>
        <v>0</v>
      </c>
      <c r="P39" s="19"/>
      <c r="Q39" s="21">
        <f t="shared" si="28"/>
        <v>0</v>
      </c>
      <c r="R39" s="21"/>
      <c r="S39" s="53">
        <f t="shared" si="13"/>
        <v>0</v>
      </c>
      <c r="T39" s="19"/>
      <c r="U39" s="21">
        <f t="shared" si="18"/>
        <v>0</v>
      </c>
      <c r="V39" s="19"/>
      <c r="W39" s="21">
        <f t="shared" si="19"/>
        <v>0</v>
      </c>
      <c r="X39" s="22"/>
      <c r="Y39" s="21">
        <f t="shared" si="20"/>
        <v>0</v>
      </c>
      <c r="Z39" s="20"/>
      <c r="AA39" s="53">
        <f t="shared" si="10"/>
        <v>0</v>
      </c>
      <c r="AB39" s="19"/>
      <c r="AC39" s="21">
        <f t="shared" si="21"/>
        <v>0</v>
      </c>
      <c r="AD39" s="19"/>
      <c r="AE39" s="21">
        <f t="shared" si="22"/>
        <v>0</v>
      </c>
      <c r="AF39" s="22"/>
      <c r="AG39" s="21">
        <f t="shared" si="23"/>
        <v>0</v>
      </c>
      <c r="AH39" s="20"/>
      <c r="AI39" s="53">
        <f t="shared" si="11"/>
        <v>0</v>
      </c>
      <c r="AJ39" s="20"/>
      <c r="AK39" s="20">
        <f t="shared" si="12"/>
        <v>0</v>
      </c>
      <c r="AL39" s="33"/>
      <c r="AM39" s="41"/>
      <c r="AN39" s="36"/>
      <c r="AO39" s="43"/>
    </row>
    <row r="40" spans="1:41" s="2" customFormat="1">
      <c r="A40" s="2" t="s">
        <v>41</v>
      </c>
      <c r="D40" s="21"/>
      <c r="E40" s="21">
        <v>100000</v>
      </c>
      <c r="G40" s="21">
        <v>100000</v>
      </c>
      <c r="H40" s="19"/>
      <c r="I40" s="21">
        <v>100000</v>
      </c>
      <c r="J40" s="19"/>
      <c r="K40" s="53">
        <f t="shared" si="9"/>
        <v>300000</v>
      </c>
      <c r="L40" s="19"/>
      <c r="M40" s="21">
        <v>100000</v>
      </c>
      <c r="N40" s="19"/>
      <c r="O40" s="21">
        <v>100000</v>
      </c>
      <c r="P40" s="19"/>
      <c r="Q40" s="21">
        <v>100000</v>
      </c>
      <c r="R40" s="21"/>
      <c r="S40" s="53">
        <f t="shared" si="13"/>
        <v>300000</v>
      </c>
      <c r="T40" s="19"/>
      <c r="U40" s="21">
        <v>100000</v>
      </c>
      <c r="V40" s="19"/>
      <c r="W40" s="21">
        <v>100000</v>
      </c>
      <c r="X40" s="22"/>
      <c r="Y40" s="21">
        <v>100000</v>
      </c>
      <c r="Z40" s="20"/>
      <c r="AA40" s="53">
        <f t="shared" si="10"/>
        <v>300000</v>
      </c>
      <c r="AB40" s="19"/>
      <c r="AC40" s="21">
        <v>100000</v>
      </c>
      <c r="AD40" s="19"/>
      <c r="AE40" s="21">
        <v>100000</v>
      </c>
      <c r="AF40" s="22"/>
      <c r="AG40" s="21">
        <v>100000</v>
      </c>
      <c r="AH40" s="20"/>
      <c r="AI40" s="53">
        <f t="shared" si="11"/>
        <v>300000</v>
      </c>
      <c r="AJ40" s="20"/>
      <c r="AK40" s="20">
        <f t="shared" si="12"/>
        <v>1200000</v>
      </c>
      <c r="AL40" s="33"/>
      <c r="AM40" s="41"/>
      <c r="AN40" s="36"/>
      <c r="AO40" s="43"/>
    </row>
    <row r="41" spans="1:41" s="2" customFormat="1">
      <c r="A41" s="2" t="s">
        <v>42</v>
      </c>
      <c r="D41" s="21"/>
      <c r="E41" s="21">
        <v>1000000</v>
      </c>
      <c r="G41" s="21">
        <f t="shared" si="29"/>
        <v>1060000</v>
      </c>
      <c r="H41" s="19"/>
      <c r="I41" s="21">
        <f t="shared" si="14"/>
        <v>1123600</v>
      </c>
      <c r="J41" s="19"/>
      <c r="K41" s="53">
        <f t="shared" si="9"/>
        <v>3183600</v>
      </c>
      <c r="L41" s="19"/>
      <c r="M41" s="21">
        <f t="shared" si="26"/>
        <v>1191016</v>
      </c>
      <c r="N41" s="19"/>
      <c r="O41" s="21">
        <f t="shared" si="27"/>
        <v>1262476.96</v>
      </c>
      <c r="P41" s="19"/>
      <c r="Q41" s="21">
        <f t="shared" si="28"/>
        <v>1338225.5776</v>
      </c>
      <c r="R41" s="21"/>
      <c r="S41" s="53">
        <f t="shared" si="13"/>
        <v>3791718.5375999999</v>
      </c>
      <c r="T41" s="19"/>
      <c r="U41" s="21">
        <f t="shared" si="18"/>
        <v>1418519.1122560001</v>
      </c>
      <c r="V41" s="19"/>
      <c r="W41" s="21">
        <f t="shared" si="19"/>
        <v>1503630.25899136</v>
      </c>
      <c r="X41" s="22"/>
      <c r="Y41" s="21">
        <f t="shared" si="20"/>
        <v>1503630.25899136</v>
      </c>
      <c r="Z41" s="20"/>
      <c r="AA41" s="53">
        <f t="shared" si="10"/>
        <v>4425779.6302387202</v>
      </c>
      <c r="AB41" s="19"/>
      <c r="AC41" s="21">
        <f t="shared" si="21"/>
        <v>1593848.0745308415</v>
      </c>
      <c r="AD41" s="19"/>
      <c r="AE41" s="21">
        <f t="shared" si="22"/>
        <v>1689478.959002692</v>
      </c>
      <c r="AF41" s="22"/>
      <c r="AG41" s="21">
        <f t="shared" si="23"/>
        <v>1790847.6965428535</v>
      </c>
      <c r="AH41" s="20"/>
      <c r="AI41" s="53">
        <f t="shared" si="11"/>
        <v>5074174.7300763875</v>
      </c>
      <c r="AJ41" s="20"/>
      <c r="AK41" s="20">
        <f t="shared" si="12"/>
        <v>16475272.897915106</v>
      </c>
      <c r="AL41" s="33"/>
      <c r="AM41" s="41"/>
      <c r="AN41" s="36"/>
      <c r="AO41" s="43"/>
    </row>
    <row r="42" spans="1:41" s="2" customFormat="1">
      <c r="A42" s="2" t="s">
        <v>43</v>
      </c>
      <c r="D42" s="21"/>
      <c r="E42" s="21">
        <v>100000</v>
      </c>
      <c r="G42" s="21">
        <v>100000</v>
      </c>
      <c r="H42" s="19"/>
      <c r="I42" s="21">
        <v>100000</v>
      </c>
      <c r="J42" s="19"/>
      <c r="K42" s="53">
        <f t="shared" si="9"/>
        <v>300000</v>
      </c>
      <c r="L42" s="19"/>
      <c r="M42" s="21">
        <v>100000</v>
      </c>
      <c r="N42" s="19"/>
      <c r="O42" s="21">
        <v>100000</v>
      </c>
      <c r="P42" s="19"/>
      <c r="Q42" s="21">
        <v>100000</v>
      </c>
      <c r="R42" s="21"/>
      <c r="S42" s="53">
        <f t="shared" si="13"/>
        <v>300000</v>
      </c>
      <c r="T42" s="19"/>
      <c r="U42" s="21">
        <v>100000</v>
      </c>
      <c r="V42" s="19"/>
      <c r="W42" s="21">
        <v>100000</v>
      </c>
      <c r="X42" s="22"/>
      <c r="Y42" s="21">
        <v>100000</v>
      </c>
      <c r="Z42" s="20"/>
      <c r="AA42" s="53">
        <f t="shared" si="10"/>
        <v>300000</v>
      </c>
      <c r="AB42" s="19"/>
      <c r="AC42" s="21">
        <v>100000</v>
      </c>
      <c r="AD42" s="19"/>
      <c r="AE42" s="21">
        <v>100000</v>
      </c>
      <c r="AF42" s="22"/>
      <c r="AG42" s="21">
        <v>100000</v>
      </c>
      <c r="AH42" s="20"/>
      <c r="AI42" s="53">
        <f t="shared" si="11"/>
        <v>300000</v>
      </c>
      <c r="AJ42" s="20"/>
      <c r="AK42" s="20">
        <f t="shared" si="12"/>
        <v>1200000</v>
      </c>
      <c r="AL42" s="33"/>
      <c r="AM42" s="41"/>
      <c r="AN42" s="36"/>
      <c r="AO42" s="43"/>
    </row>
    <row r="43" spans="1:41" s="2" customFormat="1">
      <c r="A43" s="2" t="s">
        <v>44</v>
      </c>
      <c r="D43" s="21"/>
      <c r="E43" s="21">
        <v>100000</v>
      </c>
      <c r="G43" s="21">
        <v>100000</v>
      </c>
      <c r="H43" s="19"/>
      <c r="I43" s="21">
        <v>100000</v>
      </c>
      <c r="J43" s="19"/>
      <c r="K43" s="53">
        <f t="shared" si="9"/>
        <v>300000</v>
      </c>
      <c r="L43" s="19"/>
      <c r="M43" s="21">
        <v>100000</v>
      </c>
      <c r="N43" s="19"/>
      <c r="O43" s="21">
        <v>100000</v>
      </c>
      <c r="P43" s="19"/>
      <c r="Q43" s="21">
        <v>100000</v>
      </c>
      <c r="R43" s="21"/>
      <c r="S43" s="53">
        <f t="shared" si="13"/>
        <v>300000</v>
      </c>
      <c r="T43" s="19"/>
      <c r="U43" s="21">
        <v>100000</v>
      </c>
      <c r="V43" s="19"/>
      <c r="W43" s="21">
        <v>100000</v>
      </c>
      <c r="X43" s="22"/>
      <c r="Y43" s="21">
        <v>100000</v>
      </c>
      <c r="Z43" s="20"/>
      <c r="AA43" s="53">
        <f t="shared" si="10"/>
        <v>300000</v>
      </c>
      <c r="AB43" s="19"/>
      <c r="AC43" s="21">
        <v>100000</v>
      </c>
      <c r="AD43" s="19"/>
      <c r="AE43" s="21">
        <v>100000</v>
      </c>
      <c r="AF43" s="22"/>
      <c r="AG43" s="21">
        <v>100000</v>
      </c>
      <c r="AH43" s="20"/>
      <c r="AI43" s="53">
        <f t="shared" si="11"/>
        <v>300000</v>
      </c>
      <c r="AJ43" s="20"/>
      <c r="AK43" s="20">
        <f t="shared" si="12"/>
        <v>1200000</v>
      </c>
      <c r="AL43" s="33"/>
      <c r="AM43" s="41"/>
      <c r="AN43" s="36"/>
      <c r="AO43" s="43"/>
    </row>
    <row r="44" spans="1:41" s="2" customFormat="1">
      <c r="A44" s="2" t="s">
        <v>45</v>
      </c>
      <c r="D44" s="21"/>
      <c r="E44" s="21">
        <v>350000</v>
      </c>
      <c r="G44" s="21">
        <v>400000</v>
      </c>
      <c r="H44" s="19"/>
      <c r="I44" s="21">
        <v>400000</v>
      </c>
      <c r="J44" s="19"/>
      <c r="K44" s="53">
        <f t="shared" si="9"/>
        <v>1150000</v>
      </c>
      <c r="L44" s="19"/>
      <c r="M44" s="21">
        <v>400000</v>
      </c>
      <c r="N44" s="19"/>
      <c r="O44" s="21">
        <v>400000</v>
      </c>
      <c r="P44" s="19"/>
      <c r="Q44" s="21">
        <v>400000</v>
      </c>
      <c r="R44" s="21"/>
      <c r="S44" s="53">
        <f t="shared" si="13"/>
        <v>1200000</v>
      </c>
      <c r="T44" s="19"/>
      <c r="U44" s="21">
        <v>400000</v>
      </c>
      <c r="V44" s="19"/>
      <c r="W44" s="21">
        <v>400000</v>
      </c>
      <c r="X44" s="22"/>
      <c r="Y44" s="21">
        <v>400000</v>
      </c>
      <c r="Z44" s="20"/>
      <c r="AA44" s="53">
        <f t="shared" si="10"/>
        <v>1200000</v>
      </c>
      <c r="AB44" s="19"/>
      <c r="AC44" s="21">
        <v>400000</v>
      </c>
      <c r="AD44" s="19"/>
      <c r="AE44" s="21">
        <v>400000</v>
      </c>
      <c r="AF44" s="22"/>
      <c r="AG44" s="21">
        <v>400000</v>
      </c>
      <c r="AH44" s="20"/>
      <c r="AI44" s="53">
        <f t="shared" si="11"/>
        <v>1200000</v>
      </c>
      <c r="AJ44" s="20"/>
      <c r="AK44" s="20">
        <f t="shared" si="12"/>
        <v>4750000</v>
      </c>
      <c r="AL44" s="33"/>
      <c r="AM44" s="41"/>
      <c r="AN44" s="36"/>
      <c r="AO44" s="43"/>
    </row>
    <row r="45" spans="1:41" s="2" customFormat="1">
      <c r="A45" s="2" t="s">
        <v>46</v>
      </c>
      <c r="D45" s="21"/>
      <c r="E45" s="21"/>
      <c r="G45" s="21">
        <f t="shared" si="29"/>
        <v>0</v>
      </c>
      <c r="H45" s="19"/>
      <c r="I45" s="21">
        <f t="shared" si="14"/>
        <v>0</v>
      </c>
      <c r="J45" s="19"/>
      <c r="K45" s="53">
        <f t="shared" si="9"/>
        <v>0</v>
      </c>
      <c r="L45" s="19"/>
      <c r="M45" s="21">
        <f t="shared" si="26"/>
        <v>0</v>
      </c>
      <c r="N45" s="19"/>
      <c r="O45" s="21">
        <f t="shared" si="27"/>
        <v>0</v>
      </c>
      <c r="P45" s="19"/>
      <c r="Q45" s="21">
        <f t="shared" si="28"/>
        <v>0</v>
      </c>
      <c r="R45" s="21"/>
      <c r="S45" s="53">
        <f t="shared" si="13"/>
        <v>0</v>
      </c>
      <c r="T45" s="19"/>
      <c r="U45" s="21">
        <f t="shared" si="18"/>
        <v>0</v>
      </c>
      <c r="V45" s="19"/>
      <c r="W45" s="21">
        <f t="shared" si="19"/>
        <v>0</v>
      </c>
      <c r="X45" s="22"/>
      <c r="Y45" s="21">
        <f t="shared" si="20"/>
        <v>0</v>
      </c>
      <c r="Z45" s="20"/>
      <c r="AA45" s="53">
        <f t="shared" si="10"/>
        <v>0</v>
      </c>
      <c r="AB45" s="19"/>
      <c r="AC45" s="21">
        <f t="shared" si="21"/>
        <v>0</v>
      </c>
      <c r="AD45" s="19"/>
      <c r="AE45" s="21">
        <f t="shared" si="22"/>
        <v>0</v>
      </c>
      <c r="AF45" s="22"/>
      <c r="AG45" s="21">
        <f t="shared" si="23"/>
        <v>0</v>
      </c>
      <c r="AH45" s="20"/>
      <c r="AI45" s="53">
        <f t="shared" si="11"/>
        <v>0</v>
      </c>
      <c r="AJ45" s="20"/>
      <c r="AK45" s="20">
        <f t="shared" si="12"/>
        <v>0</v>
      </c>
      <c r="AL45" s="33"/>
      <c r="AM45" s="41"/>
      <c r="AN45" s="36"/>
      <c r="AO45" s="43"/>
    </row>
    <row r="46" spans="1:41" s="2" customFormat="1">
      <c r="A46" s="2" t="s">
        <v>47</v>
      </c>
      <c r="D46" s="21"/>
      <c r="E46" s="21">
        <v>500000</v>
      </c>
      <c r="G46" s="21">
        <v>500000</v>
      </c>
      <c r="H46" s="19"/>
      <c r="I46" s="21">
        <v>500000</v>
      </c>
      <c r="J46" s="19"/>
      <c r="K46" s="53">
        <f t="shared" si="9"/>
        <v>1500000</v>
      </c>
      <c r="L46" s="19"/>
      <c r="M46" s="21">
        <v>800000</v>
      </c>
      <c r="N46" s="19"/>
      <c r="O46" s="21">
        <v>800000</v>
      </c>
      <c r="P46" s="19"/>
      <c r="Q46" s="21">
        <v>800000</v>
      </c>
      <c r="R46" s="21"/>
      <c r="S46" s="53">
        <f t="shared" si="13"/>
        <v>2400000</v>
      </c>
      <c r="T46" s="19"/>
      <c r="U46" s="21">
        <v>1000000</v>
      </c>
      <c r="V46" s="19"/>
      <c r="W46" s="21">
        <v>1000000</v>
      </c>
      <c r="X46" s="22"/>
      <c r="Y46" s="21">
        <v>1000000</v>
      </c>
      <c r="Z46" s="20"/>
      <c r="AA46" s="53">
        <f t="shared" si="10"/>
        <v>3000000</v>
      </c>
      <c r="AB46" s="19"/>
      <c r="AC46" s="21">
        <v>1000000</v>
      </c>
      <c r="AD46" s="19"/>
      <c r="AE46" s="21">
        <v>1000000</v>
      </c>
      <c r="AF46" s="22"/>
      <c r="AG46" s="21">
        <v>1000000</v>
      </c>
      <c r="AH46" s="20"/>
      <c r="AI46" s="53">
        <f t="shared" si="11"/>
        <v>3000000</v>
      </c>
      <c r="AJ46" s="20"/>
      <c r="AK46" s="20">
        <f t="shared" si="12"/>
        <v>9900000</v>
      </c>
      <c r="AL46" s="33"/>
      <c r="AM46" s="41"/>
      <c r="AN46" s="36"/>
      <c r="AO46" s="43"/>
    </row>
    <row r="47" spans="1:41" s="2" customFormat="1">
      <c r="A47" s="2" t="s">
        <v>48</v>
      </c>
      <c r="D47" s="21"/>
      <c r="E47" s="21">
        <v>500000</v>
      </c>
      <c r="G47" s="21">
        <v>500000</v>
      </c>
      <c r="H47" s="19"/>
      <c r="I47" s="21">
        <v>500000</v>
      </c>
      <c r="J47" s="19"/>
      <c r="K47" s="53">
        <f t="shared" si="9"/>
        <v>1500000</v>
      </c>
      <c r="L47" s="19"/>
      <c r="M47" s="21">
        <v>500000</v>
      </c>
      <c r="N47" s="19"/>
      <c r="O47" s="21">
        <v>500000</v>
      </c>
      <c r="P47" s="19"/>
      <c r="Q47" s="21">
        <v>500000</v>
      </c>
      <c r="R47" s="21"/>
      <c r="S47" s="53">
        <f t="shared" si="13"/>
        <v>1500000</v>
      </c>
      <c r="T47" s="19"/>
      <c r="U47" s="21">
        <v>500000</v>
      </c>
      <c r="V47" s="19"/>
      <c r="W47" s="21">
        <v>500000</v>
      </c>
      <c r="X47" s="22"/>
      <c r="Y47" s="21">
        <v>500000</v>
      </c>
      <c r="Z47" s="20"/>
      <c r="AA47" s="53">
        <f t="shared" si="10"/>
        <v>1500000</v>
      </c>
      <c r="AB47" s="19"/>
      <c r="AC47" s="21">
        <v>500000</v>
      </c>
      <c r="AD47" s="19"/>
      <c r="AE47" s="21">
        <v>500000</v>
      </c>
      <c r="AF47" s="22"/>
      <c r="AG47" s="21">
        <v>500000</v>
      </c>
      <c r="AH47" s="20"/>
      <c r="AI47" s="53">
        <f t="shared" si="11"/>
        <v>1500000</v>
      </c>
      <c r="AJ47" s="20"/>
      <c r="AK47" s="20">
        <f t="shared" si="12"/>
        <v>6000000</v>
      </c>
      <c r="AL47" s="33"/>
      <c r="AM47" s="41"/>
      <c r="AN47" s="36"/>
      <c r="AO47" s="43"/>
    </row>
    <row r="48" spans="1:41" s="2" customFormat="1">
      <c r="A48" s="2" t="s">
        <v>49</v>
      </c>
      <c r="D48" s="21"/>
      <c r="E48" s="21">
        <v>4700000</v>
      </c>
      <c r="G48" s="21">
        <f t="shared" si="29"/>
        <v>4982000</v>
      </c>
      <c r="H48" s="19"/>
      <c r="I48" s="21">
        <f t="shared" si="14"/>
        <v>5280920</v>
      </c>
      <c r="J48" s="19"/>
      <c r="K48" s="53">
        <f t="shared" si="9"/>
        <v>14962920</v>
      </c>
      <c r="L48" s="19"/>
      <c r="M48" s="21">
        <f t="shared" si="26"/>
        <v>5597775.2000000002</v>
      </c>
      <c r="N48" s="19"/>
      <c r="O48" s="21">
        <f t="shared" si="27"/>
        <v>5933641.7120000003</v>
      </c>
      <c r="P48" s="19"/>
      <c r="Q48" s="21">
        <f t="shared" si="28"/>
        <v>6289660.2147200005</v>
      </c>
      <c r="R48" s="21"/>
      <c r="S48" s="53">
        <f t="shared" si="13"/>
        <v>17821077.12672</v>
      </c>
      <c r="T48" s="19"/>
      <c r="U48" s="21">
        <f t="shared" si="18"/>
        <v>6667039.8276032005</v>
      </c>
      <c r="V48" s="19"/>
      <c r="W48" s="21">
        <f t="shared" si="19"/>
        <v>7067062.2172593921</v>
      </c>
      <c r="X48" s="22"/>
      <c r="Y48" s="21">
        <f t="shared" si="20"/>
        <v>7067062.2172593921</v>
      </c>
      <c r="Z48" s="20"/>
      <c r="AA48" s="53">
        <f t="shared" si="10"/>
        <v>20801164.262121983</v>
      </c>
      <c r="AB48" s="19"/>
      <c r="AC48" s="21">
        <f t="shared" si="21"/>
        <v>7491085.9502949556</v>
      </c>
      <c r="AD48" s="19"/>
      <c r="AE48" s="21">
        <f t="shared" si="22"/>
        <v>7940551.1073126532</v>
      </c>
      <c r="AF48" s="22"/>
      <c r="AG48" s="21">
        <f t="shared" si="23"/>
        <v>8416984.173751412</v>
      </c>
      <c r="AH48" s="20"/>
      <c r="AI48" s="53">
        <f t="shared" si="11"/>
        <v>23848621.23135902</v>
      </c>
      <c r="AJ48" s="20"/>
      <c r="AK48" s="20">
        <f t="shared" si="12"/>
        <v>77433782.620201007</v>
      </c>
      <c r="AL48" s="33"/>
      <c r="AM48" s="41"/>
      <c r="AN48" s="36"/>
      <c r="AO48" s="43"/>
    </row>
    <row r="49" spans="1:41" s="2" customFormat="1">
      <c r="A49" s="2" t="s">
        <v>50</v>
      </c>
      <c r="D49" s="21"/>
      <c r="E49" s="21">
        <v>4000000</v>
      </c>
      <c r="G49" s="21">
        <f t="shared" si="29"/>
        <v>4240000</v>
      </c>
      <c r="H49" s="19"/>
      <c r="I49" s="21">
        <f t="shared" si="14"/>
        <v>4494400</v>
      </c>
      <c r="J49" s="19"/>
      <c r="K49" s="53">
        <f t="shared" si="9"/>
        <v>12734400</v>
      </c>
      <c r="L49" s="19"/>
      <c r="M49" s="21">
        <f t="shared" si="26"/>
        <v>4764064</v>
      </c>
      <c r="N49" s="19"/>
      <c r="O49" s="21">
        <f t="shared" si="27"/>
        <v>5049907.84</v>
      </c>
      <c r="P49" s="19"/>
      <c r="Q49" s="21">
        <f t="shared" si="28"/>
        <v>5352902.3103999998</v>
      </c>
      <c r="R49" s="21"/>
      <c r="S49" s="53">
        <f t="shared" si="13"/>
        <v>15166874.1504</v>
      </c>
      <c r="T49" s="19"/>
      <c r="U49" s="21">
        <f t="shared" si="18"/>
        <v>5674076.4490240002</v>
      </c>
      <c r="V49" s="19"/>
      <c r="W49" s="21">
        <f t="shared" si="19"/>
        <v>6014521.0359654399</v>
      </c>
      <c r="X49" s="22"/>
      <c r="Y49" s="21">
        <f t="shared" si="20"/>
        <v>6014521.0359654399</v>
      </c>
      <c r="Z49" s="20"/>
      <c r="AA49" s="53">
        <f t="shared" si="10"/>
        <v>17703118.520954881</v>
      </c>
      <c r="AB49" s="19"/>
      <c r="AC49" s="21">
        <f t="shared" si="21"/>
        <v>6375392.2981233662</v>
      </c>
      <c r="AD49" s="19"/>
      <c r="AE49" s="21">
        <f t="shared" si="22"/>
        <v>6757915.8360107681</v>
      </c>
      <c r="AF49" s="22"/>
      <c r="AG49" s="21">
        <f t="shared" si="23"/>
        <v>7163390.786171414</v>
      </c>
      <c r="AH49" s="20"/>
      <c r="AI49" s="53">
        <f t="shared" si="11"/>
        <v>20296698.92030555</v>
      </c>
      <c r="AJ49" s="20"/>
      <c r="AK49" s="20">
        <f t="shared" si="12"/>
        <v>65901091.591660425</v>
      </c>
      <c r="AL49" s="33"/>
      <c r="AM49" s="41"/>
      <c r="AN49" s="36"/>
      <c r="AO49" s="43"/>
    </row>
    <row r="50" spans="1:41" s="2" customFormat="1">
      <c r="A50" s="2" t="s">
        <v>51</v>
      </c>
      <c r="D50" s="21"/>
      <c r="E50" s="21">
        <v>400000</v>
      </c>
      <c r="G50" s="21">
        <v>400000</v>
      </c>
      <c r="H50" s="19"/>
      <c r="I50" s="21">
        <v>400000</v>
      </c>
      <c r="J50" s="19"/>
      <c r="K50" s="53">
        <f t="shared" si="9"/>
        <v>1200000</v>
      </c>
      <c r="L50" s="19"/>
      <c r="M50" s="21">
        <v>400000</v>
      </c>
      <c r="N50" s="19"/>
      <c r="O50" s="21">
        <v>400000</v>
      </c>
      <c r="P50" s="19"/>
      <c r="Q50" s="21">
        <v>400000</v>
      </c>
      <c r="R50" s="21"/>
      <c r="S50" s="53">
        <f t="shared" si="13"/>
        <v>1200000</v>
      </c>
      <c r="T50" s="19"/>
      <c r="U50" s="21">
        <f t="shared" si="18"/>
        <v>424000</v>
      </c>
      <c r="V50" s="19"/>
      <c r="W50" s="21">
        <f t="shared" si="19"/>
        <v>449440</v>
      </c>
      <c r="X50" s="22"/>
      <c r="Y50" s="21">
        <f t="shared" si="20"/>
        <v>449440</v>
      </c>
      <c r="Z50" s="20"/>
      <c r="AA50" s="53">
        <f t="shared" si="10"/>
        <v>1322880</v>
      </c>
      <c r="AB50" s="19"/>
      <c r="AC50" s="21">
        <f t="shared" si="21"/>
        <v>476406.4</v>
      </c>
      <c r="AD50" s="19"/>
      <c r="AE50" s="21">
        <f t="shared" si="22"/>
        <v>504990.78400000004</v>
      </c>
      <c r="AF50" s="22"/>
      <c r="AG50" s="21">
        <f t="shared" si="23"/>
        <v>535290.2310400001</v>
      </c>
      <c r="AH50" s="20"/>
      <c r="AI50" s="53">
        <f t="shared" si="11"/>
        <v>1516687.4150400003</v>
      </c>
      <c r="AJ50" s="20"/>
      <c r="AK50" s="20">
        <f t="shared" si="12"/>
        <v>5239567.4150400003</v>
      </c>
      <c r="AL50" s="33"/>
      <c r="AM50" s="41"/>
      <c r="AN50" s="36"/>
      <c r="AO50" s="43"/>
    </row>
    <row r="51" spans="1:41" s="2" customFormat="1">
      <c r="A51" s="2" t="s">
        <v>52</v>
      </c>
      <c r="D51" s="21"/>
      <c r="E51" s="21">
        <v>200000</v>
      </c>
      <c r="G51" s="21">
        <v>200000</v>
      </c>
      <c r="H51" s="19"/>
      <c r="I51" s="21">
        <v>200000</v>
      </c>
      <c r="J51" s="19"/>
      <c r="K51" s="53">
        <f t="shared" si="9"/>
        <v>600000</v>
      </c>
      <c r="L51" s="19"/>
      <c r="M51" s="21">
        <v>250000</v>
      </c>
      <c r="N51" s="19"/>
      <c r="O51" s="21">
        <v>250000</v>
      </c>
      <c r="P51" s="19"/>
      <c r="Q51" s="21">
        <v>250000</v>
      </c>
      <c r="R51" s="21"/>
      <c r="S51" s="53">
        <f t="shared" si="13"/>
        <v>750000</v>
      </c>
      <c r="T51" s="19"/>
      <c r="U51" s="21">
        <v>300000</v>
      </c>
      <c r="V51" s="19"/>
      <c r="W51" s="21">
        <v>300000</v>
      </c>
      <c r="X51" s="22"/>
      <c r="Y51" s="21">
        <v>300000</v>
      </c>
      <c r="Z51" s="20"/>
      <c r="AA51" s="53">
        <f t="shared" si="10"/>
        <v>900000</v>
      </c>
      <c r="AB51" s="19"/>
      <c r="AC51" s="21">
        <v>350000</v>
      </c>
      <c r="AD51" s="19"/>
      <c r="AE51" s="21">
        <v>350000</v>
      </c>
      <c r="AF51" s="22"/>
      <c r="AG51" s="21">
        <v>350000</v>
      </c>
      <c r="AH51" s="20"/>
      <c r="AI51" s="53">
        <f t="shared" si="11"/>
        <v>1050000</v>
      </c>
      <c r="AJ51" s="20"/>
      <c r="AK51" s="20">
        <f t="shared" si="12"/>
        <v>3300000</v>
      </c>
      <c r="AL51" s="33"/>
      <c r="AM51" s="41"/>
      <c r="AN51" s="36"/>
      <c r="AO51" s="43"/>
    </row>
    <row r="52" spans="1:41" s="2" customFormat="1">
      <c r="A52" s="2" t="s">
        <v>53</v>
      </c>
      <c r="D52" s="21"/>
      <c r="E52" s="21">
        <v>50000</v>
      </c>
      <c r="G52" s="21">
        <v>50000</v>
      </c>
      <c r="H52" s="19"/>
      <c r="I52" s="21">
        <v>50000</v>
      </c>
      <c r="J52" s="19"/>
      <c r="K52" s="53">
        <f t="shared" si="9"/>
        <v>150000</v>
      </c>
      <c r="L52" s="19"/>
      <c r="M52" s="21">
        <v>50000</v>
      </c>
      <c r="N52" s="19"/>
      <c r="O52" s="21">
        <v>50000</v>
      </c>
      <c r="P52" s="19"/>
      <c r="Q52" s="21">
        <v>50000</v>
      </c>
      <c r="R52" s="21"/>
      <c r="S52" s="53">
        <f t="shared" si="13"/>
        <v>150000</v>
      </c>
      <c r="T52" s="19"/>
      <c r="U52" s="21">
        <v>50000</v>
      </c>
      <c r="V52" s="19"/>
      <c r="W52" s="21">
        <v>50000</v>
      </c>
      <c r="X52" s="22"/>
      <c r="Y52" s="21">
        <v>50000</v>
      </c>
      <c r="Z52" s="20"/>
      <c r="AA52" s="53">
        <f t="shared" si="10"/>
        <v>150000</v>
      </c>
      <c r="AB52" s="19"/>
      <c r="AC52" s="21">
        <v>50000</v>
      </c>
      <c r="AD52" s="19"/>
      <c r="AE52" s="21">
        <v>50000</v>
      </c>
      <c r="AF52" s="22"/>
      <c r="AG52" s="21">
        <v>50000</v>
      </c>
      <c r="AH52" s="20"/>
      <c r="AI52" s="53">
        <f t="shared" si="11"/>
        <v>150000</v>
      </c>
      <c r="AJ52" s="20"/>
      <c r="AK52" s="20">
        <f t="shared" si="12"/>
        <v>600000</v>
      </c>
      <c r="AL52" s="33"/>
      <c r="AM52" s="41"/>
      <c r="AN52" s="36"/>
      <c r="AO52" s="43"/>
    </row>
    <row r="53" spans="1:41" s="2" customFormat="1">
      <c r="A53" s="2" t="s">
        <v>54</v>
      </c>
      <c r="D53" s="21"/>
      <c r="E53" s="21">
        <v>50000</v>
      </c>
      <c r="G53" s="21">
        <v>50000</v>
      </c>
      <c r="H53" s="19"/>
      <c r="I53" s="21">
        <v>50000</v>
      </c>
      <c r="J53" s="19"/>
      <c r="K53" s="53">
        <f t="shared" si="9"/>
        <v>150000</v>
      </c>
      <c r="L53" s="19"/>
      <c r="M53" s="21">
        <v>50000</v>
      </c>
      <c r="N53" s="19"/>
      <c r="O53" s="21">
        <v>50000</v>
      </c>
      <c r="P53" s="19"/>
      <c r="Q53" s="21">
        <v>50000</v>
      </c>
      <c r="R53" s="21"/>
      <c r="S53" s="53">
        <f t="shared" si="13"/>
        <v>150000</v>
      </c>
      <c r="T53" s="19"/>
      <c r="U53" s="21">
        <v>50000</v>
      </c>
      <c r="V53" s="19"/>
      <c r="W53" s="21">
        <v>50000</v>
      </c>
      <c r="X53" s="22"/>
      <c r="Y53" s="21">
        <v>1000000</v>
      </c>
      <c r="Z53" s="20"/>
      <c r="AA53" s="53">
        <f t="shared" si="10"/>
        <v>1100000</v>
      </c>
      <c r="AB53" s="19"/>
      <c r="AC53" s="21">
        <v>50000</v>
      </c>
      <c r="AD53" s="19"/>
      <c r="AE53" s="21">
        <v>50000</v>
      </c>
      <c r="AF53" s="22"/>
      <c r="AG53" s="21">
        <v>50000</v>
      </c>
      <c r="AH53" s="20"/>
      <c r="AI53" s="53">
        <f t="shared" si="11"/>
        <v>150000</v>
      </c>
      <c r="AJ53" s="20"/>
      <c r="AK53" s="20">
        <f t="shared" si="12"/>
        <v>1550000</v>
      </c>
      <c r="AL53" s="33"/>
      <c r="AM53" s="41"/>
      <c r="AN53" s="36"/>
      <c r="AO53" s="43"/>
    </row>
    <row r="54" spans="1:41" s="2" customFormat="1">
      <c r="A54" s="2" t="s">
        <v>55</v>
      </c>
      <c r="D54" s="21"/>
      <c r="E54" s="21">
        <v>2850000</v>
      </c>
      <c r="G54" s="21">
        <v>2850000</v>
      </c>
      <c r="H54" s="19"/>
      <c r="I54" s="21">
        <v>2850000</v>
      </c>
      <c r="J54" s="19"/>
      <c r="K54" s="53">
        <f t="shared" si="9"/>
        <v>8550000</v>
      </c>
      <c r="L54" s="19"/>
      <c r="M54" s="21">
        <v>2850000</v>
      </c>
      <c r="N54" s="19"/>
      <c r="O54" s="21">
        <v>2850000</v>
      </c>
      <c r="P54" s="19"/>
      <c r="Q54" s="21">
        <v>2850000</v>
      </c>
      <c r="R54" s="21"/>
      <c r="S54" s="53">
        <f t="shared" si="13"/>
        <v>8550000</v>
      </c>
      <c r="T54" s="19"/>
      <c r="U54" s="21">
        <f t="shared" si="18"/>
        <v>3021000</v>
      </c>
      <c r="V54" s="19"/>
      <c r="W54" s="21">
        <f t="shared" si="19"/>
        <v>3202260</v>
      </c>
      <c r="X54" s="22"/>
      <c r="Y54" s="21">
        <f t="shared" si="20"/>
        <v>3202260</v>
      </c>
      <c r="Z54" s="20"/>
      <c r="AA54" s="53">
        <f t="shared" si="10"/>
        <v>9425520</v>
      </c>
      <c r="AB54" s="19"/>
      <c r="AC54" s="21">
        <f t="shared" si="21"/>
        <v>3394395.6</v>
      </c>
      <c r="AD54" s="19"/>
      <c r="AE54" s="21">
        <f t="shared" si="22"/>
        <v>3598059.3360000001</v>
      </c>
      <c r="AF54" s="22"/>
      <c r="AG54" s="21">
        <f t="shared" si="23"/>
        <v>3813942.89616</v>
      </c>
      <c r="AH54" s="20"/>
      <c r="AI54" s="53">
        <f t="shared" si="11"/>
        <v>10806397.83216</v>
      </c>
      <c r="AJ54" s="20"/>
      <c r="AK54" s="20">
        <f t="shared" si="12"/>
        <v>37331917.832159996</v>
      </c>
      <c r="AL54" s="33"/>
      <c r="AM54" s="41"/>
      <c r="AN54" s="36"/>
      <c r="AO54" s="43"/>
    </row>
    <row r="55" spans="1:41" s="2" customFormat="1">
      <c r="A55" s="2" t="s">
        <v>56</v>
      </c>
      <c r="D55" s="21"/>
      <c r="E55" s="21">
        <v>100000</v>
      </c>
      <c r="G55" s="21">
        <v>100000</v>
      </c>
      <c r="H55" s="19"/>
      <c r="I55" s="21">
        <v>100000</v>
      </c>
      <c r="J55" s="19"/>
      <c r="K55" s="53">
        <f t="shared" si="9"/>
        <v>300000</v>
      </c>
      <c r="L55" s="19"/>
      <c r="M55" s="21">
        <v>100000</v>
      </c>
      <c r="N55" s="19"/>
      <c r="O55" s="21">
        <v>100000</v>
      </c>
      <c r="P55" s="19"/>
      <c r="Q55" s="21">
        <v>100000</v>
      </c>
      <c r="R55" s="21"/>
      <c r="S55" s="53">
        <f t="shared" si="13"/>
        <v>300000</v>
      </c>
      <c r="T55" s="19"/>
      <c r="U55" s="21">
        <v>100000</v>
      </c>
      <c r="V55" s="19"/>
      <c r="W55" s="21">
        <v>100000</v>
      </c>
      <c r="X55" s="22"/>
      <c r="Y55" s="21">
        <v>100000</v>
      </c>
      <c r="Z55" s="20"/>
      <c r="AA55" s="53">
        <f t="shared" si="10"/>
        <v>300000</v>
      </c>
      <c r="AB55" s="19"/>
      <c r="AC55" s="21">
        <v>100000</v>
      </c>
      <c r="AD55" s="19"/>
      <c r="AE55" s="21">
        <v>100000</v>
      </c>
      <c r="AF55" s="22"/>
      <c r="AG55" s="21">
        <v>100000</v>
      </c>
      <c r="AH55" s="20"/>
      <c r="AI55" s="53">
        <f t="shared" si="11"/>
        <v>300000</v>
      </c>
      <c r="AJ55" s="20"/>
      <c r="AK55" s="20">
        <f t="shared" si="12"/>
        <v>1200000</v>
      </c>
      <c r="AL55" s="33"/>
      <c r="AM55" s="41"/>
      <c r="AN55" s="36"/>
      <c r="AO55" s="43"/>
    </row>
    <row r="56" spans="1:41" s="2" customFormat="1">
      <c r="A56" s="2" t="s">
        <v>57</v>
      </c>
      <c r="D56" s="21"/>
      <c r="E56" s="21">
        <v>200000</v>
      </c>
      <c r="G56" s="21">
        <v>200000</v>
      </c>
      <c r="H56" s="19"/>
      <c r="I56" s="21">
        <v>200000</v>
      </c>
      <c r="J56" s="19"/>
      <c r="K56" s="53">
        <f t="shared" si="9"/>
        <v>600000</v>
      </c>
      <c r="L56" s="19"/>
      <c r="M56" s="21">
        <v>200000</v>
      </c>
      <c r="N56" s="19"/>
      <c r="O56" s="21">
        <v>200000</v>
      </c>
      <c r="P56" s="19"/>
      <c r="Q56" s="21">
        <v>200000</v>
      </c>
      <c r="R56" s="21"/>
      <c r="S56" s="53">
        <f t="shared" si="13"/>
        <v>600000</v>
      </c>
      <c r="T56" s="19"/>
      <c r="U56" s="21">
        <v>200000</v>
      </c>
      <c r="V56" s="19"/>
      <c r="W56" s="21">
        <v>200000</v>
      </c>
      <c r="X56" s="22"/>
      <c r="Y56" s="21">
        <v>200000</v>
      </c>
      <c r="Z56" s="20"/>
      <c r="AA56" s="53">
        <f t="shared" si="10"/>
        <v>600000</v>
      </c>
      <c r="AB56" s="19"/>
      <c r="AC56" s="21">
        <v>200000</v>
      </c>
      <c r="AD56" s="19"/>
      <c r="AE56" s="21">
        <v>200000</v>
      </c>
      <c r="AF56" s="22"/>
      <c r="AG56" s="21">
        <v>200000</v>
      </c>
      <c r="AH56" s="20"/>
      <c r="AI56" s="53">
        <f t="shared" si="11"/>
        <v>600000</v>
      </c>
      <c r="AJ56" s="20"/>
      <c r="AK56" s="20">
        <f t="shared" si="12"/>
        <v>2400000</v>
      </c>
      <c r="AL56" s="33"/>
      <c r="AM56" s="41"/>
      <c r="AN56" s="36"/>
      <c r="AO56" s="43"/>
    </row>
    <row r="57" spans="1:41" s="2" customFormat="1">
      <c r="A57" s="2" t="s">
        <v>58</v>
      </c>
      <c r="D57" s="21"/>
      <c r="E57" s="21">
        <v>200000</v>
      </c>
      <c r="G57" s="21">
        <v>200000</v>
      </c>
      <c r="H57" s="19"/>
      <c r="I57" s="21">
        <v>200000</v>
      </c>
      <c r="J57" s="19"/>
      <c r="K57" s="53">
        <f t="shared" si="9"/>
        <v>600000</v>
      </c>
      <c r="L57" s="19"/>
      <c r="M57" s="21">
        <f t="shared" si="26"/>
        <v>212000</v>
      </c>
      <c r="N57" s="19"/>
      <c r="O57" s="21">
        <f t="shared" si="27"/>
        <v>224720</v>
      </c>
      <c r="P57" s="19"/>
      <c r="Q57" s="21">
        <f t="shared" si="28"/>
        <v>238203.2</v>
      </c>
      <c r="R57" s="21"/>
      <c r="S57" s="53">
        <f t="shared" si="13"/>
        <v>674923.2</v>
      </c>
      <c r="T57" s="19"/>
      <c r="U57" s="21">
        <f t="shared" si="18"/>
        <v>252495.39200000002</v>
      </c>
      <c r="V57" s="19"/>
      <c r="W57" s="21">
        <f t="shared" si="19"/>
        <v>267645.11552000005</v>
      </c>
      <c r="X57" s="22"/>
      <c r="Y57" s="21">
        <f t="shared" si="20"/>
        <v>267645.11552000005</v>
      </c>
      <c r="Z57" s="20"/>
      <c r="AA57" s="53">
        <f t="shared" si="10"/>
        <v>787785.62304000021</v>
      </c>
      <c r="AB57" s="19"/>
      <c r="AC57" s="21">
        <f t="shared" si="21"/>
        <v>283703.82245120005</v>
      </c>
      <c r="AD57" s="19"/>
      <c r="AE57" s="21">
        <f t="shared" si="22"/>
        <v>300726.05179827206</v>
      </c>
      <c r="AF57" s="22"/>
      <c r="AG57" s="21">
        <f t="shared" si="23"/>
        <v>318769.61490616837</v>
      </c>
      <c r="AH57" s="20"/>
      <c r="AI57" s="53">
        <f t="shared" si="11"/>
        <v>903199.48915564036</v>
      </c>
      <c r="AJ57" s="20"/>
      <c r="AK57" s="20">
        <f t="shared" si="12"/>
        <v>2965908.3121956405</v>
      </c>
      <c r="AL57" s="33"/>
      <c r="AM57" s="41"/>
      <c r="AN57" s="36"/>
      <c r="AO57" s="43"/>
    </row>
    <row r="58" spans="1:41" s="2" customFormat="1">
      <c r="A58" s="2" t="s">
        <v>59</v>
      </c>
      <c r="D58" s="21"/>
      <c r="E58" s="21">
        <v>500000</v>
      </c>
      <c r="G58" s="21">
        <v>500000</v>
      </c>
      <c r="H58" s="19"/>
      <c r="I58" s="21">
        <v>500000</v>
      </c>
      <c r="J58" s="19"/>
      <c r="K58" s="53">
        <f t="shared" si="9"/>
        <v>1500000</v>
      </c>
      <c r="L58" s="19"/>
      <c r="M58" s="21">
        <v>550000</v>
      </c>
      <c r="N58" s="19"/>
      <c r="O58" s="21">
        <v>550000</v>
      </c>
      <c r="P58" s="19"/>
      <c r="Q58" s="21">
        <v>550000</v>
      </c>
      <c r="R58" s="21"/>
      <c r="S58" s="53">
        <f t="shared" si="13"/>
        <v>1650000</v>
      </c>
      <c r="T58" s="19"/>
      <c r="U58" s="21">
        <v>550000</v>
      </c>
      <c r="V58" s="19"/>
      <c r="W58" s="21">
        <v>550000</v>
      </c>
      <c r="X58" s="22"/>
      <c r="Y58" s="21">
        <v>550000</v>
      </c>
      <c r="Z58" s="20"/>
      <c r="AA58" s="53">
        <f t="shared" si="10"/>
        <v>1650000</v>
      </c>
      <c r="AB58" s="19"/>
      <c r="AC58" s="21">
        <v>500000</v>
      </c>
      <c r="AD58" s="19"/>
      <c r="AE58" s="21">
        <v>500000</v>
      </c>
      <c r="AF58" s="22"/>
      <c r="AG58" s="21">
        <v>500000</v>
      </c>
      <c r="AH58" s="20"/>
      <c r="AI58" s="53">
        <f t="shared" si="11"/>
        <v>1500000</v>
      </c>
      <c r="AJ58" s="20"/>
      <c r="AK58" s="20">
        <f t="shared" si="12"/>
        <v>6300000</v>
      </c>
      <c r="AL58" s="33"/>
      <c r="AM58" s="41"/>
      <c r="AN58" s="36"/>
      <c r="AO58" s="43"/>
    </row>
    <row r="59" spans="1:41" s="2" customFormat="1">
      <c r="A59" s="2" t="s">
        <v>60</v>
      </c>
      <c r="D59" s="21"/>
      <c r="E59" s="21">
        <v>1500000</v>
      </c>
      <c r="G59" s="21">
        <v>0</v>
      </c>
      <c r="H59" s="19"/>
      <c r="I59" s="21">
        <f t="shared" si="14"/>
        <v>0</v>
      </c>
      <c r="J59" s="19"/>
      <c r="K59" s="53">
        <f t="shared" si="9"/>
        <v>1500000</v>
      </c>
      <c r="L59" s="19"/>
      <c r="M59" s="21">
        <v>1500000</v>
      </c>
      <c r="N59" s="19"/>
      <c r="O59" s="21">
        <v>0</v>
      </c>
      <c r="P59" s="19"/>
      <c r="Q59" s="21">
        <f t="shared" si="28"/>
        <v>0</v>
      </c>
      <c r="R59" s="21"/>
      <c r="S59" s="53">
        <f t="shared" si="13"/>
        <v>1500000</v>
      </c>
      <c r="T59" s="19"/>
      <c r="U59" s="21">
        <v>1500000</v>
      </c>
      <c r="V59" s="19"/>
      <c r="W59" s="21">
        <v>0</v>
      </c>
      <c r="X59" s="22"/>
      <c r="Y59" s="21">
        <v>0</v>
      </c>
      <c r="Z59" s="20"/>
      <c r="AA59" s="53">
        <f t="shared" si="10"/>
        <v>1500000</v>
      </c>
      <c r="AB59" s="19"/>
      <c r="AC59" s="21">
        <v>1500000</v>
      </c>
      <c r="AD59" s="19"/>
      <c r="AE59" s="21">
        <v>0</v>
      </c>
      <c r="AF59" s="22"/>
      <c r="AG59" s="21">
        <f t="shared" si="23"/>
        <v>0</v>
      </c>
      <c r="AH59" s="20"/>
      <c r="AI59" s="53">
        <f t="shared" si="11"/>
        <v>1500000</v>
      </c>
      <c r="AJ59" s="20"/>
      <c r="AK59" s="20">
        <f t="shared" si="12"/>
        <v>6000000</v>
      </c>
      <c r="AL59" s="33"/>
      <c r="AM59" s="41"/>
      <c r="AN59" s="36"/>
      <c r="AO59" s="43"/>
    </row>
    <row r="60" spans="1:41" s="2" customFormat="1">
      <c r="D60" s="21"/>
      <c r="E60" s="21"/>
      <c r="G60" s="21">
        <f t="shared" si="29"/>
        <v>0</v>
      </c>
      <c r="H60" s="19"/>
      <c r="I60" s="21">
        <f t="shared" si="14"/>
        <v>0</v>
      </c>
      <c r="J60" s="19"/>
      <c r="K60" s="53">
        <f t="shared" si="9"/>
        <v>0</v>
      </c>
      <c r="L60" s="19"/>
      <c r="M60" s="21"/>
      <c r="N60" s="19"/>
      <c r="O60" s="21"/>
      <c r="P60" s="19"/>
      <c r="Q60" s="21"/>
      <c r="R60" s="21"/>
      <c r="S60" s="20"/>
      <c r="T60" s="19"/>
      <c r="U60" s="21"/>
      <c r="V60" s="19"/>
      <c r="W60" s="21"/>
      <c r="X60" s="22"/>
      <c r="Y60" s="21"/>
      <c r="Z60" s="20"/>
      <c r="AA60" s="20"/>
      <c r="AB60" s="19"/>
      <c r="AC60" s="21"/>
      <c r="AD60" s="19"/>
      <c r="AE60" s="21"/>
      <c r="AF60" s="22"/>
      <c r="AG60" s="21"/>
      <c r="AH60" s="20"/>
      <c r="AI60" s="20"/>
      <c r="AJ60" s="20"/>
      <c r="AK60" s="20">
        <f t="shared" si="12"/>
        <v>0</v>
      </c>
      <c r="AL60" s="33"/>
      <c r="AM60" s="41"/>
      <c r="AN60" s="36"/>
      <c r="AO60" s="43"/>
    </row>
    <row r="61" spans="1:41" s="2" customFormat="1">
      <c r="D61" s="21"/>
      <c r="E61" s="21"/>
      <c r="G61" s="21"/>
      <c r="H61" s="19"/>
      <c r="I61" s="21"/>
      <c r="J61" s="19"/>
      <c r="K61" s="20"/>
      <c r="L61" s="19"/>
      <c r="M61" s="21"/>
      <c r="N61" s="19"/>
      <c r="O61" s="21"/>
      <c r="P61" s="19"/>
      <c r="Q61" s="21"/>
      <c r="R61" s="21"/>
      <c r="S61" s="20"/>
      <c r="T61" s="19"/>
      <c r="U61" s="21"/>
      <c r="V61" s="19"/>
      <c r="W61" s="21"/>
      <c r="X61" s="22"/>
      <c r="Y61" s="21"/>
      <c r="Z61" s="20"/>
      <c r="AA61" s="20"/>
      <c r="AB61" s="19"/>
      <c r="AC61" s="21"/>
      <c r="AD61" s="19"/>
      <c r="AE61" s="21"/>
      <c r="AF61" s="22"/>
      <c r="AG61" s="21"/>
      <c r="AH61" s="20"/>
      <c r="AI61" s="20"/>
      <c r="AJ61" s="20"/>
      <c r="AK61" s="20">
        <f t="shared" si="12"/>
        <v>0</v>
      </c>
      <c r="AL61" s="33"/>
      <c r="AM61" s="41"/>
      <c r="AN61" s="36"/>
      <c r="AO61" s="43"/>
    </row>
    <row r="62" spans="1:41" s="5" customFormat="1">
      <c r="A62" s="28"/>
      <c r="B62" s="28"/>
      <c r="C62" s="52" t="s">
        <v>9</v>
      </c>
      <c r="D62" s="45"/>
      <c r="E62" s="45">
        <f>+E59/E9</f>
        <v>5.0000000000000001E-3</v>
      </c>
      <c r="F62" s="45" t="e">
        <f>+F59/F9</f>
        <v>#DIV/0!</v>
      </c>
      <c r="G62" s="45">
        <f t="shared" ref="F62:AK62" si="30">+G59/G9</f>
        <v>0</v>
      </c>
      <c r="H62" s="45" t="e">
        <f t="shared" si="30"/>
        <v>#DIV/0!</v>
      </c>
      <c r="I62" s="45">
        <f t="shared" si="30"/>
        <v>0</v>
      </c>
      <c r="J62" s="45" t="e">
        <f t="shared" si="30"/>
        <v>#DIV/0!</v>
      </c>
      <c r="K62" s="45">
        <f t="shared" si="30"/>
        <v>1.6666666666666668E-3</v>
      </c>
      <c r="L62" s="45" t="e">
        <f t="shared" si="30"/>
        <v>#DIV/0!</v>
      </c>
      <c r="M62" s="45">
        <f t="shared" si="30"/>
        <v>6.2292358803986711E-3</v>
      </c>
      <c r="N62" s="45" t="e">
        <f t="shared" si="30"/>
        <v>#DIV/0!</v>
      </c>
      <c r="O62" s="45">
        <f t="shared" si="30"/>
        <v>0</v>
      </c>
      <c r="P62" s="45" t="e">
        <f t="shared" si="30"/>
        <v>#DIV/0!</v>
      </c>
      <c r="Q62" s="45">
        <f t="shared" si="30"/>
        <v>0</v>
      </c>
      <c r="R62" s="45" t="e">
        <f t="shared" si="30"/>
        <v>#DIV/0!</v>
      </c>
      <c r="S62" s="45">
        <f t="shared" si="30"/>
        <v>2.0764119601328905E-3</v>
      </c>
      <c r="T62" s="45" t="e">
        <f t="shared" si="30"/>
        <v>#DIV/0!</v>
      </c>
      <c r="U62" s="45">
        <f t="shared" si="30"/>
        <v>7.641365257259297E-3</v>
      </c>
      <c r="V62" s="45" t="e">
        <f t="shared" si="30"/>
        <v>#DIV/0!</v>
      </c>
      <c r="W62" s="45">
        <f t="shared" si="30"/>
        <v>0</v>
      </c>
      <c r="X62" s="45" t="e">
        <f t="shared" si="30"/>
        <v>#DIV/0!</v>
      </c>
      <c r="Y62" s="45">
        <f t="shared" si="30"/>
        <v>0</v>
      </c>
      <c r="Z62" s="45" t="e">
        <f t="shared" si="30"/>
        <v>#DIV/0!</v>
      </c>
      <c r="AA62" s="45">
        <f t="shared" si="30"/>
        <v>2.5471217524197657E-3</v>
      </c>
      <c r="AB62" s="45" t="e">
        <f t="shared" si="30"/>
        <v>#DIV/0!</v>
      </c>
      <c r="AC62" s="45">
        <f t="shared" si="30"/>
        <v>6.8181818181818179E-3</v>
      </c>
      <c r="AD62" s="45" t="e">
        <f t="shared" si="30"/>
        <v>#DIV/0!</v>
      </c>
      <c r="AE62" s="45">
        <f t="shared" si="30"/>
        <v>0</v>
      </c>
      <c r="AF62" s="45" t="e">
        <f t="shared" si="30"/>
        <v>#DIV/0!</v>
      </c>
      <c r="AG62" s="45">
        <f t="shared" si="30"/>
        <v>0</v>
      </c>
      <c r="AH62" s="45" t="e">
        <f t="shared" si="30"/>
        <v>#DIV/0!</v>
      </c>
      <c r="AI62" s="45">
        <f t="shared" si="30"/>
        <v>2.4793388429752068E-3</v>
      </c>
      <c r="AJ62" s="45" t="e">
        <f t="shared" si="30"/>
        <v>#DIV/0!</v>
      </c>
      <c r="AK62" s="45">
        <f t="shared" si="30"/>
        <v>2.1304548521109256E-3</v>
      </c>
      <c r="AL62" s="30"/>
      <c r="AM62" s="42"/>
      <c r="AN62" s="34"/>
      <c r="AO62" s="28"/>
    </row>
    <row r="63" spans="1:41">
      <c r="C63" s="52" t="s">
        <v>61</v>
      </c>
      <c r="E63" s="21">
        <f>+E9-E15</f>
        <v>176249000</v>
      </c>
      <c r="G63" s="21">
        <f>+G9-G15</f>
        <v>151829940</v>
      </c>
      <c r="I63" s="21">
        <f>+I9-I15</f>
        <v>145010000.40000001</v>
      </c>
      <c r="K63" s="54">
        <f>+K9-K15</f>
        <v>473088940.39999998</v>
      </c>
      <c r="M63" s="21">
        <f>+M9-M15</f>
        <v>70992800.424000025</v>
      </c>
      <c r="N63" s="55"/>
      <c r="O63" s="21">
        <f>+O9-O15</f>
        <v>65875468.449440002</v>
      </c>
      <c r="P63" s="55"/>
      <c r="Q63" s="21">
        <f>+Q9-Q15</f>
        <v>58667096.556406379</v>
      </c>
      <c r="S63" s="54">
        <f>+S9-S15</f>
        <v>195535365.42984641</v>
      </c>
      <c r="U63" s="21">
        <f>+U9-U15</f>
        <v>1770182.3497908115</v>
      </c>
      <c r="V63" s="55"/>
      <c r="W63" s="21">
        <f>+W9-W15</f>
        <v>-511106.7092217803</v>
      </c>
      <c r="X63" s="22"/>
      <c r="Y63" s="21">
        <f>+Y9-Y15</f>
        <v>-6961106.7092217803</v>
      </c>
      <c r="AA63" s="54">
        <f>+AA9-AA15</f>
        <v>-5702031.0686527491</v>
      </c>
      <c r="AC63" s="21">
        <f>+AC9-AC15</f>
        <v>6486726.8882249594</v>
      </c>
      <c r="AD63" s="55"/>
      <c r="AE63" s="21">
        <f>+AE9-AE15</f>
        <v>-149569.49848157167</v>
      </c>
      <c r="AF63" s="22"/>
      <c r="AG63" s="21">
        <f>+AG9-AG15</f>
        <v>-14734043.668390423</v>
      </c>
      <c r="AI63" s="54">
        <f>+AI9-AI15</f>
        <v>-8396886.2786470652</v>
      </c>
      <c r="AK63" s="54">
        <f>+AK9-AK15</f>
        <v>654525388.48254681</v>
      </c>
    </row>
  </sheetData>
  <mergeCells count="6">
    <mergeCell ref="B5:G5"/>
    <mergeCell ref="B6:G6"/>
    <mergeCell ref="A9:B9"/>
    <mergeCell ref="A3:C3"/>
    <mergeCell ref="AG3:AK3"/>
    <mergeCell ref="D3:AF3"/>
  </mergeCells>
  <pageMargins left="0.70866141732283472" right="0.70866141732283472" top="0.74803149606299213" bottom="0.74803149606299213" header="0.31496062992125984" footer="0.31496062992125984"/>
  <pageSetup scale="4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2:G48"/>
  <sheetViews>
    <sheetView topLeftCell="A31" zoomScaleNormal="100" workbookViewId="0">
      <selection activeCell="B59" sqref="B59"/>
    </sheetView>
  </sheetViews>
  <sheetFormatPr defaultColWidth="11.42578125" defaultRowHeight="14.45"/>
  <cols>
    <col min="2" max="2" width="45.7109375" customWidth="1"/>
    <col min="3" max="3" width="13.5703125" customWidth="1"/>
    <col min="4" max="4" width="12.28515625" customWidth="1"/>
    <col min="5" max="5" width="9" customWidth="1"/>
  </cols>
  <sheetData>
    <row r="2" spans="2:7">
      <c r="B2" s="2" t="s">
        <v>62</v>
      </c>
    </row>
    <row r="3" spans="2:7">
      <c r="B3" s="2" t="s">
        <v>63</v>
      </c>
    </row>
    <row r="4" spans="2:7">
      <c r="B4" s="51" t="s">
        <v>17</v>
      </c>
      <c r="C4" s="78" t="s">
        <v>64</v>
      </c>
      <c r="D4" s="78" t="s">
        <v>65</v>
      </c>
      <c r="E4" s="78" t="s">
        <v>66</v>
      </c>
    </row>
    <row r="5" spans="2:7">
      <c r="B5" s="51" t="s">
        <v>18</v>
      </c>
      <c r="C5" s="78"/>
      <c r="D5" s="78"/>
      <c r="E5" s="78"/>
    </row>
    <row r="6" spans="2:7">
      <c r="B6" s="2" t="s">
        <v>19</v>
      </c>
      <c r="C6" s="43">
        <f>+'PRESUPUESTO PROCESO 2022'!K18</f>
        <v>4110000</v>
      </c>
      <c r="D6" s="43">
        <v>3724954</v>
      </c>
      <c r="E6" s="60">
        <f>+D6/C6</f>
        <v>0.90631484184914846</v>
      </c>
    </row>
    <row r="7" spans="2:7">
      <c r="B7" s="2" t="s">
        <v>20</v>
      </c>
      <c r="C7" s="43">
        <f>+'PRESUPUESTO PROCESO 2022'!K19</f>
        <v>90000000</v>
      </c>
      <c r="D7" s="43">
        <v>83112887</v>
      </c>
      <c r="E7" s="60">
        <f t="shared" ref="E7:E48" si="0">+D7/C7</f>
        <v>0.92347652222222221</v>
      </c>
    </row>
    <row r="8" spans="2:7">
      <c r="B8" s="2" t="s">
        <v>21</v>
      </c>
      <c r="C8" s="43">
        <f>+'PRESUPUESTO PROCESO 2022'!K20</f>
        <v>24000000</v>
      </c>
      <c r="D8" s="43">
        <v>5059212</v>
      </c>
      <c r="E8" s="60">
        <f t="shared" si="0"/>
        <v>0.2108005</v>
      </c>
      <c r="G8" s="6"/>
    </row>
    <row r="9" spans="2:7">
      <c r="B9" s="2" t="s">
        <v>22</v>
      </c>
      <c r="C9" s="43">
        <f>+'PRESUPUESTO PROCESO 2022'!K21</f>
        <v>76406400</v>
      </c>
      <c r="D9" s="43">
        <f>41120783+8488364</f>
        <v>49609147</v>
      </c>
      <c r="E9" s="60">
        <f t="shared" si="0"/>
        <v>0.64927999486953969</v>
      </c>
    </row>
    <row r="10" spans="2:7">
      <c r="B10" s="2" t="s">
        <v>23</v>
      </c>
      <c r="C10" s="43">
        <f>+'PRESUPUESTO PROCESO 2022'!K22</f>
        <v>28560000</v>
      </c>
      <c r="D10" s="43">
        <f>28581840+11758855</f>
        <v>40340695</v>
      </c>
      <c r="E10" s="60">
        <f t="shared" si="0"/>
        <v>1.4124893207282914</v>
      </c>
    </row>
    <row r="11" spans="2:7">
      <c r="B11" s="2" t="s">
        <v>24</v>
      </c>
      <c r="C11" s="43">
        <f>+'PRESUPUESTO PROCESO 2022'!K23</f>
        <v>59500000</v>
      </c>
      <c r="D11" s="43">
        <f>59545500+11758855</f>
        <v>71304355</v>
      </c>
      <c r="E11" s="60">
        <f t="shared" si="0"/>
        <v>1.1983925210084034</v>
      </c>
    </row>
    <row r="12" spans="2:7">
      <c r="B12" s="2" t="s">
        <v>25</v>
      </c>
      <c r="C12" s="43">
        <f>+'PRESUPUESTO PROCESO 2022'!K24</f>
        <v>21420000</v>
      </c>
      <c r="D12" s="43">
        <f>21436380+11758855</f>
        <v>33195235</v>
      </c>
      <c r="E12" s="60">
        <f t="shared" si="0"/>
        <v>1.5497308590102707</v>
      </c>
    </row>
    <row r="13" spans="2:7">
      <c r="B13" s="2" t="s">
        <v>26</v>
      </c>
      <c r="C13" s="43">
        <f>+'PRESUPUESTO PROCESO 2022'!K25</f>
        <v>9520000</v>
      </c>
      <c r="D13" s="43">
        <v>1527280</v>
      </c>
      <c r="E13" s="60">
        <f t="shared" si="0"/>
        <v>0.16042857142857142</v>
      </c>
    </row>
    <row r="14" spans="2:7">
      <c r="B14" s="51" t="s">
        <v>27</v>
      </c>
      <c r="C14" s="43">
        <f>+'PRESUPUESTO PROCESO 2022'!K26</f>
        <v>0</v>
      </c>
      <c r="D14" s="43"/>
      <c r="E14" s="60"/>
    </row>
    <row r="15" spans="2:7">
      <c r="B15" s="2" t="s">
        <v>28</v>
      </c>
      <c r="C15" s="43">
        <f>+'PRESUPUESTO PROCESO 2022'!K27</f>
        <v>22500000</v>
      </c>
      <c r="D15" s="43">
        <v>11736452</v>
      </c>
      <c r="E15" s="60">
        <f t="shared" si="0"/>
        <v>0.52162008888888889</v>
      </c>
    </row>
    <row r="16" spans="2:7">
      <c r="B16" s="2" t="s">
        <v>29</v>
      </c>
      <c r="C16" s="43">
        <f>+'PRESUPUESTO PROCESO 2022'!K28</f>
        <v>15000000</v>
      </c>
      <c r="D16" s="43">
        <v>15000000</v>
      </c>
      <c r="E16" s="60">
        <f t="shared" si="0"/>
        <v>1</v>
      </c>
    </row>
    <row r="17" spans="2:5">
      <c r="B17" s="51" t="s">
        <v>30</v>
      </c>
      <c r="C17" s="43">
        <f>+'PRESUPUESTO PROCESO 2022'!K29</f>
        <v>0</v>
      </c>
      <c r="D17" s="43"/>
      <c r="E17" s="60"/>
    </row>
    <row r="18" spans="2:5">
      <c r="B18" s="57" t="s">
        <v>31</v>
      </c>
      <c r="C18" s="58">
        <f>+'PRESUPUESTO PROCESO 2022'!K30</f>
        <v>0</v>
      </c>
      <c r="D18" s="58"/>
      <c r="E18" s="61" t="e">
        <f t="shared" si="0"/>
        <v>#DIV/0!</v>
      </c>
    </row>
    <row r="19" spans="2:5">
      <c r="B19" s="57" t="s">
        <v>32</v>
      </c>
      <c r="C19" s="58">
        <f>+'PRESUPUESTO PROCESO 2022'!K31</f>
        <v>0</v>
      </c>
      <c r="D19" s="58">
        <v>0</v>
      </c>
      <c r="E19" s="61" t="e">
        <f t="shared" si="0"/>
        <v>#DIV/0!</v>
      </c>
    </row>
    <row r="20" spans="2:5">
      <c r="B20" s="2" t="s">
        <v>33</v>
      </c>
      <c r="C20" s="43">
        <f>+'PRESUPUESTO PROCESO 2022'!K32</f>
        <v>1800000</v>
      </c>
      <c r="D20" s="43">
        <v>1314948</v>
      </c>
      <c r="E20" s="60">
        <f t="shared" si="0"/>
        <v>0.73052666666666666</v>
      </c>
    </row>
    <row r="21" spans="2:5">
      <c r="B21" s="2" t="s">
        <v>34</v>
      </c>
      <c r="C21" s="43">
        <f>+'PRESUPUESTO PROCESO 2022'!K33</f>
        <v>300000</v>
      </c>
      <c r="D21" s="43">
        <v>0</v>
      </c>
      <c r="E21" s="60">
        <f t="shared" si="0"/>
        <v>0</v>
      </c>
    </row>
    <row r="22" spans="2:5">
      <c r="B22" s="2" t="s">
        <v>35</v>
      </c>
      <c r="C22" s="43">
        <f>+'PRESUPUESTO PROCESO 2022'!K34</f>
        <v>700000</v>
      </c>
      <c r="D22" s="43">
        <v>707250</v>
      </c>
      <c r="E22" s="60">
        <f t="shared" si="0"/>
        <v>1.010357142857143</v>
      </c>
    </row>
    <row r="23" spans="2:5">
      <c r="B23" s="51" t="s">
        <v>36</v>
      </c>
      <c r="C23" s="43"/>
      <c r="D23" s="43"/>
      <c r="E23" s="60"/>
    </row>
    <row r="24" spans="2:5">
      <c r="B24" s="2" t="s">
        <v>37</v>
      </c>
      <c r="C24" s="43">
        <f>+'PRESUPUESTO PROCESO 2022'!K36</f>
        <v>14393055.6</v>
      </c>
      <c r="D24" s="43">
        <v>14412883</v>
      </c>
      <c r="E24" s="60">
        <f t="shared" si="0"/>
        <v>1.0013775671095164</v>
      </c>
    </row>
    <row r="25" spans="2:5">
      <c r="B25" s="2" t="s">
        <v>38</v>
      </c>
      <c r="C25" s="43">
        <f>+'PRESUPUESTO PROCESO 2022'!K37</f>
        <v>2069340</v>
      </c>
      <c r="D25" s="43">
        <v>2712496</v>
      </c>
      <c r="E25" s="60">
        <f t="shared" si="0"/>
        <v>1.3108024780848</v>
      </c>
    </row>
    <row r="26" spans="2:5">
      <c r="B26" s="2" t="s">
        <v>39</v>
      </c>
      <c r="C26" s="43">
        <f>+'PRESUPUESTO PROCESO 2022'!K38</f>
        <v>5551344</v>
      </c>
      <c r="D26" s="43">
        <v>3391815</v>
      </c>
      <c r="E26" s="60">
        <f t="shared" si="0"/>
        <v>0.6109898792076297</v>
      </c>
    </row>
    <row r="27" spans="2:5">
      <c r="B27" s="51" t="s">
        <v>40</v>
      </c>
      <c r="C27" s="43">
        <f>+'PRESUPUESTO PROCESO 2022'!K39</f>
        <v>0</v>
      </c>
      <c r="D27" s="43"/>
      <c r="E27" s="60"/>
    </row>
    <row r="28" spans="2:5">
      <c r="B28" s="2" t="s">
        <v>41</v>
      </c>
      <c r="C28" s="43">
        <f>+'PRESUPUESTO PROCESO 2022'!K40</f>
        <v>300000</v>
      </c>
      <c r="D28" s="43">
        <v>0</v>
      </c>
      <c r="E28" s="60">
        <f t="shared" si="0"/>
        <v>0</v>
      </c>
    </row>
    <row r="29" spans="2:5">
      <c r="B29" s="2" t="s">
        <v>42</v>
      </c>
      <c r="C29" s="43">
        <f>+'PRESUPUESTO PROCESO 2022'!K41</f>
        <v>3183600</v>
      </c>
      <c r="D29" s="43">
        <v>0</v>
      </c>
      <c r="E29" s="60">
        <f t="shared" si="0"/>
        <v>0</v>
      </c>
    </row>
    <row r="30" spans="2:5">
      <c r="B30" s="2" t="s">
        <v>43</v>
      </c>
      <c r="C30" s="43">
        <f>+'PRESUPUESTO PROCESO 2022'!K42</f>
        <v>300000</v>
      </c>
      <c r="D30" s="43">
        <v>861100</v>
      </c>
      <c r="E30" s="60">
        <f t="shared" si="0"/>
        <v>2.8703333333333334</v>
      </c>
    </row>
    <row r="31" spans="2:5">
      <c r="B31" s="2" t="s">
        <v>44</v>
      </c>
      <c r="C31" s="43">
        <f>+'PRESUPUESTO PROCESO 2022'!K43</f>
        <v>300000</v>
      </c>
      <c r="D31" s="43">
        <v>0</v>
      </c>
      <c r="E31" s="60">
        <f t="shared" si="0"/>
        <v>0</v>
      </c>
    </row>
    <row r="32" spans="2:5">
      <c r="B32" s="2" t="s">
        <v>45</v>
      </c>
      <c r="C32" s="43">
        <f>+'PRESUPUESTO PROCESO 2022'!K44</f>
        <v>1150000</v>
      </c>
      <c r="D32" s="43">
        <v>420000</v>
      </c>
      <c r="E32" s="60">
        <f t="shared" si="0"/>
        <v>0.36521739130434783</v>
      </c>
    </row>
    <row r="33" spans="2:5">
      <c r="B33" s="57" t="s">
        <v>46</v>
      </c>
      <c r="C33" s="58">
        <f>+'PRESUPUESTO PROCESO 2022'!K45</f>
        <v>0</v>
      </c>
      <c r="D33" s="58">
        <v>0</v>
      </c>
      <c r="E33" s="61" t="e">
        <f t="shared" si="0"/>
        <v>#DIV/0!</v>
      </c>
    </row>
    <row r="34" spans="2:5">
      <c r="B34" s="2" t="s">
        <v>47</v>
      </c>
      <c r="C34" s="43">
        <f>+'PRESUPUESTO PROCESO 2022'!K46</f>
        <v>1500000</v>
      </c>
      <c r="D34" s="43">
        <v>1453413</v>
      </c>
      <c r="E34" s="60">
        <f t="shared" si="0"/>
        <v>0.96894199999999997</v>
      </c>
    </row>
    <row r="35" spans="2:5">
      <c r="B35" s="2" t="s">
        <v>48</v>
      </c>
      <c r="C35" s="43">
        <f>+'PRESUPUESTO PROCESO 2022'!K47</f>
        <v>1500000</v>
      </c>
      <c r="D35" s="43">
        <v>0</v>
      </c>
      <c r="E35" s="60">
        <f t="shared" si="0"/>
        <v>0</v>
      </c>
    </row>
    <row r="36" spans="2:5">
      <c r="B36" s="2" t="s">
        <v>49</v>
      </c>
      <c r="C36" s="43">
        <f>+'PRESUPUESTO PROCESO 2022'!K48</f>
        <v>14962920</v>
      </c>
      <c r="D36" s="43">
        <v>23294011</v>
      </c>
      <c r="E36" s="60">
        <f t="shared" si="0"/>
        <v>1.5567824328406488</v>
      </c>
    </row>
    <row r="37" spans="2:5">
      <c r="B37" s="2" t="s">
        <v>50</v>
      </c>
      <c r="C37" s="43">
        <f>+'PRESUPUESTO PROCESO 2022'!K49</f>
        <v>12734400</v>
      </c>
      <c r="D37" s="43">
        <v>7148360</v>
      </c>
      <c r="E37" s="60">
        <f t="shared" si="0"/>
        <v>0.56134250533986685</v>
      </c>
    </row>
    <row r="38" spans="2:5">
      <c r="B38" s="2" t="s">
        <v>51</v>
      </c>
      <c r="C38" s="43">
        <f>+'PRESUPUESTO PROCESO 2022'!K50</f>
        <v>1200000</v>
      </c>
      <c r="D38" s="43">
        <v>0</v>
      </c>
      <c r="E38" s="60">
        <f t="shared" si="0"/>
        <v>0</v>
      </c>
    </row>
    <row r="39" spans="2:5">
      <c r="B39" s="2" t="s">
        <v>52</v>
      </c>
      <c r="C39" s="43">
        <f>+'PRESUPUESTO PROCESO 2022'!K51</f>
        <v>600000</v>
      </c>
      <c r="D39" s="43">
        <v>886005</v>
      </c>
      <c r="E39" s="60">
        <f t="shared" si="0"/>
        <v>1.476675</v>
      </c>
    </row>
    <row r="40" spans="2:5">
      <c r="B40" s="2" t="s">
        <v>53</v>
      </c>
      <c r="C40" s="43">
        <f>+'PRESUPUESTO PROCESO 2022'!K52</f>
        <v>150000</v>
      </c>
      <c r="D40" s="43">
        <v>42000</v>
      </c>
      <c r="E40" s="60">
        <f t="shared" si="0"/>
        <v>0.28000000000000003</v>
      </c>
    </row>
    <row r="41" spans="2:5">
      <c r="B41" s="2" t="s">
        <v>54</v>
      </c>
      <c r="C41" s="43">
        <f>+'PRESUPUESTO PROCESO 2022'!K53</f>
        <v>150000</v>
      </c>
      <c r="D41" s="43">
        <v>0</v>
      </c>
      <c r="E41" s="60">
        <f t="shared" si="0"/>
        <v>0</v>
      </c>
    </row>
    <row r="42" spans="2:5">
      <c r="B42" s="2" t="s">
        <v>55</v>
      </c>
      <c r="C42" s="43">
        <f>+'PRESUPUESTO PROCESO 2022'!K54</f>
        <v>8550000</v>
      </c>
      <c r="D42" s="43">
        <v>8550000</v>
      </c>
      <c r="E42" s="60">
        <f t="shared" si="0"/>
        <v>1</v>
      </c>
    </row>
    <row r="43" spans="2:5">
      <c r="B43" s="2" t="s">
        <v>56</v>
      </c>
      <c r="C43" s="43">
        <f>+'PRESUPUESTO PROCESO 2022'!K55</f>
        <v>300000</v>
      </c>
      <c r="D43" s="43">
        <v>0</v>
      </c>
      <c r="E43" s="60">
        <f t="shared" si="0"/>
        <v>0</v>
      </c>
    </row>
    <row r="44" spans="2:5">
      <c r="B44" s="2" t="s">
        <v>57</v>
      </c>
      <c r="C44" s="43">
        <f>+'PRESUPUESTO PROCESO 2022'!K56</f>
        <v>600000</v>
      </c>
      <c r="D44" s="43">
        <v>0</v>
      </c>
      <c r="E44" s="60">
        <f t="shared" si="0"/>
        <v>0</v>
      </c>
    </row>
    <row r="45" spans="2:5">
      <c r="B45" s="2" t="s">
        <v>58</v>
      </c>
      <c r="C45" s="43">
        <f>+'PRESUPUESTO PROCESO 2022'!K57</f>
        <v>600000</v>
      </c>
      <c r="D45" s="43">
        <v>829816</v>
      </c>
      <c r="E45" s="60">
        <f t="shared" si="0"/>
        <v>1.3830266666666666</v>
      </c>
    </row>
    <row r="46" spans="2:5">
      <c r="B46" s="2" t="s">
        <v>59</v>
      </c>
      <c r="C46" s="43">
        <f>+'PRESUPUESTO PROCESO 2022'!K58</f>
        <v>1500000</v>
      </c>
      <c r="D46" s="43">
        <v>0</v>
      </c>
      <c r="E46" s="60">
        <f t="shared" si="0"/>
        <v>0</v>
      </c>
    </row>
    <row r="47" spans="2:5" ht="15" thickBot="1">
      <c r="B47" s="2" t="s">
        <v>60</v>
      </c>
      <c r="C47" s="43">
        <f>+'PRESUPUESTO PROCESO 2022'!K59</f>
        <v>1500000</v>
      </c>
      <c r="D47" s="43">
        <v>0</v>
      </c>
      <c r="E47" s="60">
        <f t="shared" si="0"/>
        <v>0</v>
      </c>
    </row>
    <row r="48" spans="2:5" ht="15" thickBot="1">
      <c r="B48" s="62" t="s">
        <v>67</v>
      </c>
      <c r="C48" s="63">
        <f>SUM(C6:C47)</f>
        <v>426911059.60000002</v>
      </c>
      <c r="D48" s="63">
        <f>SUM(D6:D47)</f>
        <v>380634314</v>
      </c>
      <c r="E48" s="64">
        <f t="shared" si="0"/>
        <v>0.8916009680251441</v>
      </c>
    </row>
  </sheetData>
  <mergeCells count="3">
    <mergeCell ref="C4:C5"/>
    <mergeCell ref="D4:D5"/>
    <mergeCell ref="E4:E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2:E48"/>
  <sheetViews>
    <sheetView topLeftCell="A21" workbookViewId="0">
      <selection activeCell="G32" sqref="G32"/>
    </sheetView>
  </sheetViews>
  <sheetFormatPr defaultColWidth="11.42578125" defaultRowHeight="14.45"/>
  <cols>
    <col min="2" max="2" width="45.7109375" customWidth="1"/>
    <col min="3" max="3" width="13.5703125" customWidth="1"/>
    <col min="4" max="4" width="14.85546875" customWidth="1"/>
    <col min="5" max="5" width="7.5703125" style="56" customWidth="1"/>
  </cols>
  <sheetData>
    <row r="2" spans="2:5">
      <c r="B2" s="2" t="s">
        <v>62</v>
      </c>
    </row>
    <row r="3" spans="2:5">
      <c r="B3" s="2" t="s">
        <v>68</v>
      </c>
    </row>
    <row r="4" spans="2:5">
      <c r="B4" s="51" t="s">
        <v>17</v>
      </c>
      <c r="C4" s="78" t="s">
        <v>64</v>
      </c>
      <c r="D4" s="78" t="s">
        <v>65</v>
      </c>
      <c r="E4" s="78" t="s">
        <v>66</v>
      </c>
    </row>
    <row r="5" spans="2:5">
      <c r="B5" s="51" t="s">
        <v>18</v>
      </c>
      <c r="C5" s="78"/>
      <c r="D5" s="78"/>
      <c r="E5" s="78"/>
    </row>
    <row r="6" spans="2:5">
      <c r="B6" s="2" t="s">
        <v>19</v>
      </c>
      <c r="C6" s="43">
        <f>+'PRESUPUESTO PROCESO 2022'!S18</f>
        <v>4110000</v>
      </c>
      <c r="D6" s="43">
        <v>3724954</v>
      </c>
      <c r="E6" s="56">
        <f>+D6/C6</f>
        <v>0.90631484184914846</v>
      </c>
    </row>
    <row r="7" spans="2:5">
      <c r="B7" s="2" t="s">
        <v>20</v>
      </c>
      <c r="C7" s="43">
        <f>+'PRESUPUESTO PROCESO 2022'!S19</f>
        <v>90000000</v>
      </c>
      <c r="D7" s="43">
        <f>73012665+15000000</f>
        <v>88012665</v>
      </c>
      <c r="E7" s="56">
        <f t="shared" ref="E7:E48" si="0">+D7/C7</f>
        <v>0.97791850000000002</v>
      </c>
    </row>
    <row r="8" spans="2:5">
      <c r="B8" s="2" t="s">
        <v>21</v>
      </c>
      <c r="C8" s="43">
        <f>+'PRESUPUESTO PROCESO 2022'!S20</f>
        <v>24000000</v>
      </c>
      <c r="D8" s="43">
        <v>5945879</v>
      </c>
      <c r="E8" s="56">
        <f t="shared" si="0"/>
        <v>0.24774495833333332</v>
      </c>
    </row>
    <row r="9" spans="2:5">
      <c r="B9" s="2" t="s">
        <v>22</v>
      </c>
      <c r="C9" s="43">
        <f>+'PRESUPUESTO PROCESO 2022'!S21</f>
        <v>91001244.902400002</v>
      </c>
      <c r="D9" s="43">
        <f>51157501+10674400</f>
        <v>61831901</v>
      </c>
      <c r="E9" s="56">
        <f t="shared" si="0"/>
        <v>0.67946214435105257</v>
      </c>
    </row>
    <row r="10" spans="2:5">
      <c r="B10" s="2" t="s">
        <v>23</v>
      </c>
      <c r="C10" s="43">
        <f>+'PRESUPUESTO PROCESO 2022'!S22</f>
        <v>45843840</v>
      </c>
      <c r="D10" s="43">
        <f>43289520+10000000</f>
        <v>53289520</v>
      </c>
      <c r="E10" s="56">
        <f t="shared" si="0"/>
        <v>1.1624139688123858</v>
      </c>
    </row>
    <row r="11" spans="2:5">
      <c r="B11" s="2" t="s">
        <v>24</v>
      </c>
      <c r="C11" s="43">
        <f>+'PRESUPUESTO PROCESO 2022'!S23</f>
        <v>95508000</v>
      </c>
      <c r="D11" s="43">
        <f>90186500+20000000</f>
        <v>110186500</v>
      </c>
      <c r="E11" s="56">
        <f t="shared" si="0"/>
        <v>1.1536886962348705</v>
      </c>
    </row>
    <row r="12" spans="2:5">
      <c r="B12" s="2" t="s">
        <v>25</v>
      </c>
      <c r="C12" s="43">
        <f>+'PRESUPUESTO PROCESO 2022'!S24</f>
        <v>34382880</v>
      </c>
      <c r="D12" s="43">
        <f>32467140+10000000</f>
        <v>42467140</v>
      </c>
      <c r="E12" s="56">
        <f t="shared" si="0"/>
        <v>1.2351245736250134</v>
      </c>
    </row>
    <row r="13" spans="2:5">
      <c r="B13" s="2" t="s">
        <v>26</v>
      </c>
      <c r="C13" s="43">
        <f>+'PRESUPUESTO PROCESO 2022'!S25</f>
        <v>15281280</v>
      </c>
      <c r="D13" s="43">
        <f>14429840+5000000</f>
        <v>19429840</v>
      </c>
      <c r="E13" s="56">
        <f t="shared" si="0"/>
        <v>1.2714798760313273</v>
      </c>
    </row>
    <row r="14" spans="2:5">
      <c r="B14" s="51" t="s">
        <v>27</v>
      </c>
      <c r="C14" s="43"/>
      <c r="D14" s="43"/>
    </row>
    <row r="15" spans="2:5">
      <c r="B15" s="2" t="s">
        <v>28</v>
      </c>
      <c r="C15" s="43">
        <f>+'PRESUPUESTO PROCESO 2022'!S27</f>
        <v>22500000</v>
      </c>
      <c r="D15" s="43">
        <v>15096012</v>
      </c>
      <c r="E15" s="56">
        <f t="shared" si="0"/>
        <v>0.67093386666666666</v>
      </c>
    </row>
    <row r="16" spans="2:5">
      <c r="B16" s="2" t="s">
        <v>29</v>
      </c>
      <c r="C16" s="43">
        <f>+'PRESUPUESTO PROCESO 2022'!S28</f>
        <v>15000000</v>
      </c>
      <c r="D16" s="43">
        <v>15000000</v>
      </c>
      <c r="E16" s="56">
        <f t="shared" si="0"/>
        <v>1</v>
      </c>
    </row>
    <row r="17" spans="2:5">
      <c r="B17" s="51" t="s">
        <v>30</v>
      </c>
      <c r="C17" s="43"/>
      <c r="D17" s="43"/>
    </row>
    <row r="18" spans="2:5">
      <c r="B18" s="57" t="s">
        <v>31</v>
      </c>
      <c r="C18" s="58">
        <f>+'PRESUPUESTO PROCESO 2022'!S30</f>
        <v>0</v>
      </c>
      <c r="D18" s="58"/>
      <c r="E18" s="59" t="e">
        <f t="shared" si="0"/>
        <v>#DIV/0!</v>
      </c>
    </row>
    <row r="19" spans="2:5">
      <c r="B19" s="57" t="s">
        <v>32</v>
      </c>
      <c r="C19" s="58">
        <f>+'PRESUPUESTO PROCESO 2022'!S31</f>
        <v>0</v>
      </c>
      <c r="D19" s="58"/>
      <c r="E19" s="59" t="e">
        <f t="shared" si="0"/>
        <v>#DIV/0!</v>
      </c>
    </row>
    <row r="20" spans="2:5">
      <c r="B20" s="2" t="s">
        <v>33</v>
      </c>
      <c r="C20" s="43">
        <f>+'PRESUPUESTO PROCESO 2022'!S32</f>
        <v>4100000</v>
      </c>
      <c r="D20" s="43">
        <v>3178145</v>
      </c>
      <c r="E20" s="56">
        <f t="shared" si="0"/>
        <v>0.7751573170731707</v>
      </c>
    </row>
    <row r="21" spans="2:5">
      <c r="B21" s="2" t="s">
        <v>34</v>
      </c>
      <c r="C21" s="43">
        <f>+'PRESUPUESTO PROCESO 2022'!S33</f>
        <v>315000</v>
      </c>
      <c r="D21" s="43">
        <v>0</v>
      </c>
      <c r="E21" s="56">
        <f t="shared" si="0"/>
        <v>0</v>
      </c>
    </row>
    <row r="22" spans="2:5">
      <c r="B22" s="2" t="s">
        <v>35</v>
      </c>
      <c r="C22" s="43">
        <f>+'PRESUPUESTO PROCESO 2022'!S34</f>
        <v>180000</v>
      </c>
      <c r="D22" s="43">
        <v>117675</v>
      </c>
      <c r="E22" s="56">
        <f t="shared" si="0"/>
        <v>0.65375000000000005</v>
      </c>
    </row>
    <row r="23" spans="2:5">
      <c r="B23" s="51" t="s">
        <v>36</v>
      </c>
      <c r="C23" s="43"/>
      <c r="D23" s="43"/>
    </row>
    <row r="24" spans="2:5">
      <c r="B24" s="2" t="s">
        <v>37</v>
      </c>
      <c r="C24" s="43">
        <f>+'PRESUPUESTO PROCESO 2022'!S36</f>
        <v>17142359.508489601</v>
      </c>
      <c r="D24" s="43">
        <v>14714000</v>
      </c>
      <c r="E24" s="56">
        <f t="shared" si="0"/>
        <v>0.85834158318246812</v>
      </c>
    </row>
    <row r="25" spans="2:5">
      <c r="B25" s="2" t="s">
        <v>38</v>
      </c>
      <c r="C25" s="43">
        <f>+'PRESUPUESTO PROCESO 2022'!S37</f>
        <v>2464617.0494400002</v>
      </c>
      <c r="D25" s="43">
        <v>2797216</v>
      </c>
      <c r="E25" s="56">
        <f t="shared" si="0"/>
        <v>1.1349495454620715</v>
      </c>
    </row>
    <row r="26" spans="2:5">
      <c r="B26" s="2" t="s">
        <v>39</v>
      </c>
      <c r="C26" s="43">
        <f>+'PRESUPUESTO PROCESO 2022'!S38</f>
        <v>6730820.0951039996</v>
      </c>
      <c r="D26" s="43">
        <v>4006000</v>
      </c>
      <c r="E26" s="56">
        <f t="shared" si="0"/>
        <v>0.59517264514527224</v>
      </c>
    </row>
    <row r="27" spans="2:5">
      <c r="B27" s="51" t="s">
        <v>40</v>
      </c>
      <c r="C27" s="43"/>
      <c r="D27" s="43"/>
    </row>
    <row r="28" spans="2:5">
      <c r="B28" s="2" t="s">
        <v>41</v>
      </c>
      <c r="C28" s="43">
        <f>+'PRESUPUESTO PROCESO 2022'!S40</f>
        <v>300000</v>
      </c>
      <c r="D28" s="43">
        <v>0</v>
      </c>
      <c r="E28" s="56">
        <f t="shared" si="0"/>
        <v>0</v>
      </c>
    </row>
    <row r="29" spans="2:5">
      <c r="B29" s="2" t="s">
        <v>42</v>
      </c>
      <c r="C29" s="43">
        <f>+'PRESUPUESTO PROCESO 2022'!S41</f>
        <v>3791718.5375999999</v>
      </c>
      <c r="D29" s="43">
        <v>0</v>
      </c>
      <c r="E29" s="56">
        <f t="shared" si="0"/>
        <v>0</v>
      </c>
    </row>
    <row r="30" spans="2:5">
      <c r="B30" s="2" t="s">
        <v>43</v>
      </c>
      <c r="C30" s="43">
        <f>+'PRESUPUESTO PROCESO 2022'!S42</f>
        <v>300000</v>
      </c>
      <c r="D30" s="43">
        <v>1352512</v>
      </c>
      <c r="E30" s="56">
        <f t="shared" si="0"/>
        <v>4.5083733333333331</v>
      </c>
    </row>
    <row r="31" spans="2:5">
      <c r="B31" s="2" t="s">
        <v>44</v>
      </c>
      <c r="C31" s="43">
        <f>+'PRESUPUESTO PROCESO 2022'!S43</f>
        <v>300000</v>
      </c>
      <c r="D31" s="43">
        <v>0</v>
      </c>
      <c r="E31" s="56">
        <f t="shared" si="0"/>
        <v>0</v>
      </c>
    </row>
    <row r="32" spans="2:5">
      <c r="B32" s="2" t="s">
        <v>45</v>
      </c>
      <c r="C32" s="43">
        <f>+'PRESUPUESTO PROCESO 2022'!S44</f>
        <v>1200000</v>
      </c>
      <c r="D32" s="43">
        <v>1922600</v>
      </c>
      <c r="E32" s="56">
        <f t="shared" si="0"/>
        <v>1.6021666666666667</v>
      </c>
    </row>
    <row r="33" spans="2:5">
      <c r="B33" s="57" t="s">
        <v>46</v>
      </c>
      <c r="C33" s="58">
        <f>+'PRESUPUESTO PROCESO 2022'!S45</f>
        <v>0</v>
      </c>
      <c r="D33" s="58"/>
      <c r="E33" s="59" t="e">
        <f t="shared" si="0"/>
        <v>#DIV/0!</v>
      </c>
    </row>
    <row r="34" spans="2:5">
      <c r="B34" s="2" t="s">
        <v>47</v>
      </c>
      <c r="C34" s="43">
        <f>+'PRESUPUESTO PROCESO 2022'!S46</f>
        <v>2400000</v>
      </c>
      <c r="D34" s="43">
        <v>2113413</v>
      </c>
      <c r="E34" s="56">
        <f t="shared" si="0"/>
        <v>0.88058875000000003</v>
      </c>
    </row>
    <row r="35" spans="2:5">
      <c r="B35" s="2" t="s">
        <v>48</v>
      </c>
      <c r="C35" s="43">
        <f>+'PRESUPUESTO PROCESO 2022'!S47</f>
        <v>1500000</v>
      </c>
      <c r="D35" s="43">
        <v>0</v>
      </c>
      <c r="E35" s="56">
        <f t="shared" si="0"/>
        <v>0</v>
      </c>
    </row>
    <row r="36" spans="2:5">
      <c r="B36" s="2" t="s">
        <v>49</v>
      </c>
      <c r="C36" s="43">
        <f>+'PRESUPUESTO PROCESO 2022'!S48</f>
        <v>17821077.12672</v>
      </c>
      <c r="D36" s="43">
        <v>25894810</v>
      </c>
      <c r="E36" s="56">
        <f t="shared" si="0"/>
        <v>1.4530440453105196</v>
      </c>
    </row>
    <row r="37" spans="2:5">
      <c r="B37" s="2" t="s">
        <v>50</v>
      </c>
      <c r="C37" s="43">
        <f>+'PRESUPUESTO PROCESO 2022'!S49</f>
        <v>15166874.1504</v>
      </c>
      <c r="D37" s="43">
        <v>16562260</v>
      </c>
      <c r="E37" s="56">
        <f t="shared" si="0"/>
        <v>1.0920022039981916</v>
      </c>
    </row>
    <row r="38" spans="2:5">
      <c r="B38" s="2" t="s">
        <v>51</v>
      </c>
      <c r="C38" s="43">
        <f>+'PRESUPUESTO PROCESO 2022'!S50</f>
        <v>1200000</v>
      </c>
      <c r="D38" s="43">
        <v>1800000</v>
      </c>
      <c r="E38" s="56">
        <f t="shared" si="0"/>
        <v>1.5</v>
      </c>
    </row>
    <row r="39" spans="2:5">
      <c r="B39" s="2" t="s">
        <v>52</v>
      </c>
      <c r="C39" s="43">
        <f>+'PRESUPUESTO PROCESO 2022'!S51</f>
        <v>750000</v>
      </c>
      <c r="D39" s="43">
        <v>247798</v>
      </c>
      <c r="E39" s="56">
        <f t="shared" si="0"/>
        <v>0.33039733333333332</v>
      </c>
    </row>
    <row r="40" spans="2:5">
      <c r="B40" s="2" t="s">
        <v>53</v>
      </c>
      <c r="C40" s="43">
        <f>+'PRESUPUESTO PROCESO 2022'!S52</f>
        <v>150000</v>
      </c>
      <c r="D40" s="43">
        <v>9200</v>
      </c>
      <c r="E40" s="56">
        <f t="shared" si="0"/>
        <v>6.133333333333333E-2</v>
      </c>
    </row>
    <row r="41" spans="2:5">
      <c r="B41" s="2" t="s">
        <v>54</v>
      </c>
      <c r="C41" s="43">
        <f>+'PRESUPUESTO PROCESO 2022'!S53</f>
        <v>150000</v>
      </c>
      <c r="D41" s="43">
        <v>0</v>
      </c>
      <c r="E41" s="56">
        <f t="shared" si="0"/>
        <v>0</v>
      </c>
    </row>
    <row r="42" spans="2:5">
      <c r="B42" s="2" t="s">
        <v>55</v>
      </c>
      <c r="C42" s="43">
        <f>+'PRESUPUESTO PROCESO 2022'!S54</f>
        <v>8550000</v>
      </c>
      <c r="D42" s="43">
        <v>8550000</v>
      </c>
      <c r="E42" s="56">
        <f t="shared" si="0"/>
        <v>1</v>
      </c>
    </row>
    <row r="43" spans="2:5">
      <c r="B43" s="2" t="s">
        <v>56</v>
      </c>
      <c r="C43" s="43">
        <f>+'PRESUPUESTO PROCESO 2022'!S55</f>
        <v>300000</v>
      </c>
      <c r="D43" s="43">
        <v>0</v>
      </c>
      <c r="E43" s="56">
        <f t="shared" si="0"/>
        <v>0</v>
      </c>
    </row>
    <row r="44" spans="2:5">
      <c r="B44" s="2" t="s">
        <v>57</v>
      </c>
      <c r="C44" s="43">
        <f>+'PRESUPUESTO PROCESO 2022'!S56</f>
        <v>600000</v>
      </c>
      <c r="D44" s="43">
        <v>0</v>
      </c>
      <c r="E44" s="56">
        <f t="shared" si="0"/>
        <v>0</v>
      </c>
    </row>
    <row r="45" spans="2:5">
      <c r="B45" s="2" t="s">
        <v>58</v>
      </c>
      <c r="C45" s="43">
        <f>+'PRESUPUESTO PROCESO 2022'!S57</f>
        <v>674923.2</v>
      </c>
      <c r="D45" s="43">
        <v>403163</v>
      </c>
      <c r="E45" s="56">
        <f t="shared" si="0"/>
        <v>0.59734648327394879</v>
      </c>
    </row>
    <row r="46" spans="2:5">
      <c r="B46" s="2" t="s">
        <v>59</v>
      </c>
      <c r="C46" s="43">
        <f>+'PRESUPUESTO PROCESO 2022'!S58</f>
        <v>1650000</v>
      </c>
      <c r="D46" s="43">
        <v>0</v>
      </c>
      <c r="E46" s="56">
        <f t="shared" si="0"/>
        <v>0</v>
      </c>
    </row>
    <row r="47" spans="2:5" ht="15" thickBot="1">
      <c r="B47" s="2" t="s">
        <v>60</v>
      </c>
      <c r="C47" s="43">
        <f>+'PRESUPUESTO PROCESO 2022'!S59</f>
        <v>1500000</v>
      </c>
      <c r="D47" s="43">
        <v>0</v>
      </c>
      <c r="E47" s="56">
        <f t="shared" si="0"/>
        <v>0</v>
      </c>
    </row>
    <row r="48" spans="2:5" ht="15" thickBot="1">
      <c r="B48" s="67" t="s">
        <v>67</v>
      </c>
      <c r="C48" s="68">
        <f>SUM(C6:C47)</f>
        <v>526864634.57015359</v>
      </c>
      <c r="D48" s="68">
        <f>SUM(D6:D47)</f>
        <v>498653203</v>
      </c>
      <c r="E48" s="66">
        <f t="shared" si="0"/>
        <v>0.94645411796680923</v>
      </c>
    </row>
  </sheetData>
  <mergeCells count="3">
    <mergeCell ref="C4:C5"/>
    <mergeCell ref="D4:D5"/>
    <mergeCell ref="E4:E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2:J48"/>
  <sheetViews>
    <sheetView topLeftCell="A32" workbookViewId="0">
      <selection activeCell="G59" sqref="G59"/>
    </sheetView>
  </sheetViews>
  <sheetFormatPr defaultColWidth="11.42578125" defaultRowHeight="14.45"/>
  <cols>
    <col min="2" max="2" width="45.7109375" customWidth="1"/>
    <col min="3" max="3" width="13.5703125" customWidth="1"/>
    <col min="4" max="4" width="12.5703125" bestFit="1" customWidth="1"/>
    <col min="10" max="10" width="13" customWidth="1"/>
  </cols>
  <sheetData>
    <row r="2" spans="2:10">
      <c r="B2" s="2" t="s">
        <v>62</v>
      </c>
    </row>
    <row r="3" spans="2:10">
      <c r="B3" s="2" t="s">
        <v>68</v>
      </c>
    </row>
    <row r="4" spans="2:10">
      <c r="B4" s="51" t="s">
        <v>17</v>
      </c>
      <c r="C4" s="78" t="s">
        <v>64</v>
      </c>
      <c r="D4" s="78" t="s">
        <v>65</v>
      </c>
      <c r="E4" s="78" t="s">
        <v>66</v>
      </c>
    </row>
    <row r="5" spans="2:10">
      <c r="B5" s="51" t="s">
        <v>18</v>
      </c>
      <c r="C5" s="78"/>
      <c r="D5" s="78"/>
      <c r="E5" s="78"/>
    </row>
    <row r="6" spans="2:10">
      <c r="B6" s="2" t="s">
        <v>19</v>
      </c>
      <c r="C6" s="43">
        <f>+'PRESUPUESTO PROCESO 2022'!S18</f>
        <v>4110000</v>
      </c>
      <c r="D6" s="43">
        <v>3724954</v>
      </c>
      <c r="E6" s="56">
        <f>+D6/C6</f>
        <v>0.90631484184914846</v>
      </c>
    </row>
    <row r="7" spans="2:10">
      <c r="B7" s="2" t="s">
        <v>20</v>
      </c>
      <c r="C7" s="43">
        <f>+'PRESUPUESTO PROCESO 2022'!S19</f>
        <v>90000000</v>
      </c>
      <c r="D7" s="43">
        <v>69166665</v>
      </c>
      <c r="E7" s="56">
        <f t="shared" ref="E7:E10" si="0">+D7/C7</f>
        <v>0.76851849999999999</v>
      </c>
    </row>
    <row r="8" spans="2:10">
      <c r="B8" s="2" t="s">
        <v>21</v>
      </c>
      <c r="C8" s="43">
        <f>+'PRESUPUESTO PROCESO 2022'!S20</f>
        <v>24000000</v>
      </c>
      <c r="D8" s="43">
        <v>6618502</v>
      </c>
      <c r="E8" s="56">
        <f t="shared" si="0"/>
        <v>0.27577091666666664</v>
      </c>
    </row>
    <row r="9" spans="2:10">
      <c r="B9" s="2" t="s">
        <v>22</v>
      </c>
      <c r="C9" s="43">
        <f>+'PRESUPUESTO PROCESO 2022'!S21</f>
        <v>91001244.902400002</v>
      </c>
      <c r="D9" s="43">
        <v>70849567</v>
      </c>
      <c r="E9" s="56">
        <f t="shared" si="0"/>
        <v>0.77855601949167907</v>
      </c>
    </row>
    <row r="10" spans="2:10">
      <c r="B10" s="2" t="s">
        <v>23</v>
      </c>
      <c r="C10" s="43">
        <f>+'PRESUPUESTO PROCESO 2022'!S22</f>
        <v>45843840</v>
      </c>
      <c r="D10" s="43">
        <v>54840413</v>
      </c>
      <c r="E10" s="56">
        <f t="shared" si="0"/>
        <v>1.1962438792212868</v>
      </c>
    </row>
    <row r="11" spans="2:10">
      <c r="B11" s="2" t="s">
        <v>24</v>
      </c>
      <c r="C11" s="43">
        <f>+'PRESUPUESTO PROCESO 2022'!S23</f>
        <v>95508000</v>
      </c>
      <c r="D11" s="43">
        <v>114250861</v>
      </c>
      <c r="E11" s="56">
        <f t="shared" ref="E11:E48" si="1">+D11/C11</f>
        <v>1.1962438853289776</v>
      </c>
    </row>
    <row r="12" spans="2:10">
      <c r="B12" s="2" t="s">
        <v>25</v>
      </c>
      <c r="C12" s="43">
        <f>+'PRESUPUESTO PROCESO 2022'!S24</f>
        <v>34382880</v>
      </c>
      <c r="D12" s="43">
        <v>41130310</v>
      </c>
      <c r="E12" s="56">
        <f t="shared" si="1"/>
        <v>1.1962438864923473</v>
      </c>
    </row>
    <row r="13" spans="2:10">
      <c r="B13" s="2" t="s">
        <v>26</v>
      </c>
      <c r="C13" s="43">
        <f>+'PRESUPUESTO PROCESO 2022'!S25</f>
        <v>15281280</v>
      </c>
      <c r="D13" s="43">
        <v>18280138</v>
      </c>
      <c r="E13" s="56">
        <f t="shared" si="1"/>
        <v>1.1962439010344683</v>
      </c>
    </row>
    <row r="14" spans="2:10">
      <c r="B14" s="51" t="s">
        <v>27</v>
      </c>
      <c r="C14" s="43"/>
      <c r="D14" s="43"/>
      <c r="E14" s="56"/>
    </row>
    <row r="15" spans="2:10">
      <c r="B15" s="2" t="s">
        <v>28</v>
      </c>
      <c r="C15" s="43">
        <f>+'PRESUPUESTO PROCESO 2022'!S27</f>
        <v>22500000</v>
      </c>
      <c r="D15" s="43">
        <v>16736452</v>
      </c>
      <c r="E15" s="56">
        <f t="shared" si="1"/>
        <v>0.7438423111111111</v>
      </c>
    </row>
    <row r="16" spans="2:10">
      <c r="B16" s="2" t="s">
        <v>29</v>
      </c>
      <c r="C16" s="43">
        <f>+'PRESUPUESTO PROCESO 2022'!S28</f>
        <v>15000000</v>
      </c>
      <c r="D16" s="43">
        <v>10000000</v>
      </c>
      <c r="E16" s="56">
        <f t="shared" si="1"/>
        <v>0.66666666666666663</v>
      </c>
      <c r="J16" s="6"/>
    </row>
    <row r="17" spans="2:10">
      <c r="B17" s="51" t="s">
        <v>30</v>
      </c>
      <c r="C17" s="43"/>
      <c r="D17" s="43"/>
      <c r="E17" s="56"/>
      <c r="J17" s="6"/>
    </row>
    <row r="18" spans="2:10">
      <c r="B18" s="57" t="s">
        <v>31</v>
      </c>
      <c r="C18" s="58">
        <f>+'PRESUPUESTO PROCESO 2022'!S30</f>
        <v>0</v>
      </c>
      <c r="D18" s="58"/>
      <c r="E18" s="59" t="e">
        <f t="shared" si="1"/>
        <v>#DIV/0!</v>
      </c>
      <c r="J18" s="6"/>
    </row>
    <row r="19" spans="2:10">
      <c r="B19" s="57" t="s">
        <v>32</v>
      </c>
      <c r="C19" s="58">
        <f>+'PRESUPUESTO PROCESO 2022'!S31</f>
        <v>0</v>
      </c>
      <c r="D19" s="58"/>
      <c r="E19" s="59" t="e">
        <f t="shared" si="1"/>
        <v>#DIV/0!</v>
      </c>
      <c r="J19" s="6"/>
    </row>
    <row r="20" spans="2:10">
      <c r="B20" s="2" t="s">
        <v>33</v>
      </c>
      <c r="C20" s="43">
        <f>+'PRESUPUESTO PROCESO 2022'!S32</f>
        <v>4100000</v>
      </c>
      <c r="D20" s="43">
        <v>3256561</v>
      </c>
      <c r="E20" s="56">
        <f t="shared" si="1"/>
        <v>0.79428317073170729</v>
      </c>
      <c r="J20" s="6"/>
    </row>
    <row r="21" spans="2:10">
      <c r="B21" s="2" t="s">
        <v>34</v>
      </c>
      <c r="C21" s="43">
        <f>+'PRESUPUESTO PROCESO 2022'!S33</f>
        <v>315000</v>
      </c>
      <c r="D21" s="43">
        <v>71496</v>
      </c>
      <c r="E21" s="56">
        <f t="shared" si="1"/>
        <v>0.22697142857142857</v>
      </c>
    </row>
    <row r="22" spans="2:10">
      <c r="B22" s="2" t="s">
        <v>35</v>
      </c>
      <c r="C22" s="43">
        <f>+'PRESUPUESTO PROCESO 2022'!S34</f>
        <v>180000</v>
      </c>
      <c r="D22" s="43">
        <v>80614</v>
      </c>
      <c r="E22" s="56">
        <f t="shared" si="1"/>
        <v>0.44785555555555556</v>
      </c>
    </row>
    <row r="23" spans="2:10">
      <c r="B23" s="51" t="s">
        <v>36</v>
      </c>
      <c r="C23" s="43"/>
      <c r="D23" s="43"/>
      <c r="E23" s="56"/>
    </row>
    <row r="24" spans="2:10">
      <c r="B24" s="2" t="s">
        <v>37</v>
      </c>
      <c r="C24" s="43">
        <f>+'PRESUPUESTO PROCESO 2022'!S36</f>
        <v>17142359.508489601</v>
      </c>
      <c r="D24" s="43">
        <v>14563442</v>
      </c>
      <c r="E24" s="56">
        <f t="shared" si="1"/>
        <v>0.84955877822930881</v>
      </c>
    </row>
    <row r="25" spans="2:10">
      <c r="B25" s="2" t="s">
        <v>38</v>
      </c>
      <c r="C25" s="43">
        <f>+'PRESUPUESTO PROCESO 2022'!S37</f>
        <v>2464617.0494400002</v>
      </c>
      <c r="D25" s="43">
        <v>3491319</v>
      </c>
      <c r="E25" s="56">
        <f t="shared" si="1"/>
        <v>1.4165766648385731</v>
      </c>
    </row>
    <row r="26" spans="2:10">
      <c r="B26" s="2" t="s">
        <v>39</v>
      </c>
      <c r="C26" s="43">
        <f>+'PRESUPUESTO PROCESO 2022'!S38</f>
        <v>6730820.0951039996</v>
      </c>
      <c r="D26" s="43">
        <v>8726696</v>
      </c>
      <c r="E26" s="56">
        <f t="shared" si="1"/>
        <v>1.2965278935842901</v>
      </c>
    </row>
    <row r="27" spans="2:10">
      <c r="B27" s="51" t="s">
        <v>40</v>
      </c>
      <c r="C27" s="43"/>
      <c r="D27" s="43"/>
      <c r="E27" s="56"/>
    </row>
    <row r="28" spans="2:10">
      <c r="B28" s="2" t="s">
        <v>41</v>
      </c>
      <c r="C28" s="43">
        <f>+'PRESUPUESTO PROCESO 2022'!S40</f>
        <v>300000</v>
      </c>
      <c r="D28" s="43">
        <v>0</v>
      </c>
      <c r="E28" s="56">
        <f t="shared" si="1"/>
        <v>0</v>
      </c>
    </row>
    <row r="29" spans="2:10">
      <c r="B29" s="2" t="s">
        <v>42</v>
      </c>
      <c r="C29" s="43">
        <f>+'PRESUPUESTO PROCESO 2022'!S41</f>
        <v>3791718.5375999999</v>
      </c>
      <c r="D29" s="43"/>
      <c r="E29" s="56">
        <f t="shared" si="1"/>
        <v>0</v>
      </c>
    </row>
    <row r="30" spans="2:10">
      <c r="B30" s="2" t="s">
        <v>43</v>
      </c>
      <c r="C30" s="43">
        <f>+'PRESUPUESTO PROCESO 2022'!S42</f>
        <v>300000</v>
      </c>
      <c r="D30" s="43">
        <v>2034451</v>
      </c>
      <c r="E30" s="56">
        <f t="shared" si="1"/>
        <v>6.7815033333333332</v>
      </c>
    </row>
    <row r="31" spans="2:10">
      <c r="B31" s="2" t="s">
        <v>44</v>
      </c>
      <c r="C31" s="43">
        <f>+'PRESUPUESTO PROCESO 2022'!S43</f>
        <v>300000</v>
      </c>
      <c r="D31" s="43">
        <v>0</v>
      </c>
      <c r="E31" s="56">
        <f t="shared" si="1"/>
        <v>0</v>
      </c>
    </row>
    <row r="32" spans="2:10">
      <c r="B32" s="2" t="s">
        <v>45</v>
      </c>
      <c r="C32" s="43">
        <f>+'PRESUPUESTO PROCESO 2022'!S44</f>
        <v>1200000</v>
      </c>
      <c r="D32" s="43">
        <v>1270200</v>
      </c>
      <c r="E32" s="56">
        <f t="shared" si="1"/>
        <v>1.0585</v>
      </c>
    </row>
    <row r="33" spans="2:5">
      <c r="B33" s="57" t="s">
        <v>46</v>
      </c>
      <c r="C33" s="58">
        <f>+'PRESUPUESTO PROCESO 2022'!S45</f>
        <v>0</v>
      </c>
      <c r="D33" s="58"/>
      <c r="E33" s="59" t="e">
        <f t="shared" si="1"/>
        <v>#DIV/0!</v>
      </c>
    </row>
    <row r="34" spans="2:5">
      <c r="B34" s="2" t="s">
        <v>47</v>
      </c>
      <c r="C34" s="43">
        <f>+'PRESUPUESTO PROCESO 2022'!S46</f>
        <v>2400000</v>
      </c>
      <c r="D34" s="43">
        <v>826463</v>
      </c>
      <c r="E34" s="56">
        <f t="shared" si="1"/>
        <v>0.34435958333333333</v>
      </c>
    </row>
    <row r="35" spans="2:5">
      <c r="B35" s="2" t="s">
        <v>48</v>
      </c>
      <c r="C35" s="43">
        <f>+'PRESUPUESTO PROCESO 2022'!S47</f>
        <v>1500000</v>
      </c>
      <c r="D35" s="43">
        <v>0</v>
      </c>
      <c r="E35" s="56">
        <f t="shared" si="1"/>
        <v>0</v>
      </c>
    </row>
    <row r="36" spans="2:5">
      <c r="B36" s="2" t="s">
        <v>49</v>
      </c>
      <c r="C36" s="43">
        <f>+'PRESUPUESTO PROCESO 2022'!S48</f>
        <v>17821077.12672</v>
      </c>
      <c r="D36" s="43">
        <v>16233393</v>
      </c>
      <c r="E36" s="56">
        <f t="shared" si="1"/>
        <v>0.91090975503722449</v>
      </c>
    </row>
    <row r="37" spans="2:5">
      <c r="B37" s="2" t="s">
        <v>50</v>
      </c>
      <c r="C37" s="43">
        <f>+'PRESUPUESTO PROCESO 2022'!S49</f>
        <v>15166874.1504</v>
      </c>
      <c r="D37" s="43">
        <v>15335243</v>
      </c>
      <c r="E37" s="56">
        <f t="shared" si="1"/>
        <v>1.0111010909651124</v>
      </c>
    </row>
    <row r="38" spans="2:5">
      <c r="B38" s="2" t="s">
        <v>51</v>
      </c>
      <c r="C38" s="43">
        <f>+'PRESUPUESTO PROCESO 2022'!S50</f>
        <v>1200000</v>
      </c>
      <c r="D38" s="43">
        <v>1200000</v>
      </c>
      <c r="E38" s="56">
        <f t="shared" si="1"/>
        <v>1</v>
      </c>
    </row>
    <row r="39" spans="2:5">
      <c r="B39" s="2" t="s">
        <v>52</v>
      </c>
      <c r="C39" s="43">
        <f>+'PRESUPUESTO PROCESO 2022'!S51</f>
        <v>750000</v>
      </c>
      <c r="D39" s="43">
        <v>499891</v>
      </c>
      <c r="E39" s="56">
        <f t="shared" si="1"/>
        <v>0.6665213333333333</v>
      </c>
    </row>
    <row r="40" spans="2:5">
      <c r="B40" s="2" t="s">
        <v>53</v>
      </c>
      <c r="C40" s="43">
        <f>+'PRESUPUESTO PROCESO 2022'!S52</f>
        <v>150000</v>
      </c>
      <c r="D40" s="43">
        <v>0</v>
      </c>
      <c r="E40" s="56">
        <f t="shared" si="1"/>
        <v>0</v>
      </c>
    </row>
    <row r="41" spans="2:5">
      <c r="B41" s="2" t="s">
        <v>54</v>
      </c>
      <c r="C41" s="43">
        <f>+'PRESUPUESTO PROCESO 2022'!S53</f>
        <v>150000</v>
      </c>
      <c r="D41" s="43">
        <v>0</v>
      </c>
      <c r="E41" s="56">
        <f t="shared" si="1"/>
        <v>0</v>
      </c>
    </row>
    <row r="42" spans="2:5">
      <c r="B42" s="2" t="s">
        <v>55</v>
      </c>
      <c r="C42" s="43">
        <f>+'PRESUPUESTO PROCESO 2022'!S54</f>
        <v>8550000</v>
      </c>
      <c r="D42" s="43">
        <v>8550000</v>
      </c>
      <c r="E42" s="56">
        <f t="shared" si="1"/>
        <v>1</v>
      </c>
    </row>
    <row r="43" spans="2:5">
      <c r="B43" s="2" t="s">
        <v>56</v>
      </c>
      <c r="C43" s="43">
        <f>+'PRESUPUESTO PROCESO 2022'!S55</f>
        <v>300000</v>
      </c>
      <c r="D43" s="43">
        <v>77000</v>
      </c>
      <c r="E43" s="56">
        <f t="shared" si="1"/>
        <v>0.25666666666666665</v>
      </c>
    </row>
    <row r="44" spans="2:5">
      <c r="B44" s="2" t="s">
        <v>57</v>
      </c>
      <c r="C44" s="43">
        <f>+'PRESUPUESTO PROCESO 2022'!S56</f>
        <v>600000</v>
      </c>
      <c r="D44" s="43">
        <v>0</v>
      </c>
      <c r="E44" s="56">
        <f t="shared" si="1"/>
        <v>0</v>
      </c>
    </row>
    <row r="45" spans="2:5">
      <c r="B45" s="2" t="s">
        <v>58</v>
      </c>
      <c r="C45" s="43">
        <f>+'PRESUPUESTO PROCESO 2022'!S57</f>
        <v>674923.2</v>
      </c>
      <c r="D45" s="43">
        <v>2112133</v>
      </c>
      <c r="E45" s="56">
        <f t="shared" si="1"/>
        <v>3.1294419868808778</v>
      </c>
    </row>
    <row r="46" spans="2:5">
      <c r="B46" s="2" t="s">
        <v>59</v>
      </c>
      <c r="C46" s="43">
        <f>+'PRESUPUESTO PROCESO 2022'!S58</f>
        <v>1650000</v>
      </c>
      <c r="D46" s="43">
        <v>0</v>
      </c>
      <c r="E46" s="56">
        <f t="shared" si="1"/>
        <v>0</v>
      </c>
    </row>
    <row r="47" spans="2:5" ht="15" thickBot="1">
      <c r="B47" s="2" t="s">
        <v>60</v>
      </c>
      <c r="C47" s="43">
        <f>+'PRESUPUESTO PROCESO 2022'!S59</f>
        <v>1500000</v>
      </c>
      <c r="D47" s="43">
        <v>0</v>
      </c>
      <c r="E47" s="56">
        <f t="shared" si="1"/>
        <v>0</v>
      </c>
    </row>
    <row r="48" spans="2:5" ht="15" thickBot="1">
      <c r="B48" s="67" t="s">
        <v>67</v>
      </c>
      <c r="C48" s="65">
        <f>SUM(C6:C47)</f>
        <v>526864634.57015359</v>
      </c>
      <c r="D48" s="68">
        <f>SUM(D6:D47)</f>
        <v>483926764</v>
      </c>
      <c r="E48" s="66">
        <f t="shared" si="1"/>
        <v>0.91850303141871581</v>
      </c>
    </row>
  </sheetData>
  <mergeCells count="3">
    <mergeCell ref="C4:C5"/>
    <mergeCell ref="D4:D5"/>
    <mergeCell ref="E4:E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2:E57"/>
  <sheetViews>
    <sheetView workbookViewId="0">
      <selection activeCell="D1" sqref="D1"/>
    </sheetView>
  </sheetViews>
  <sheetFormatPr defaultColWidth="11.42578125" defaultRowHeight="14.45"/>
  <cols>
    <col min="2" max="2" width="45.7109375" customWidth="1"/>
    <col min="3" max="3" width="13.5703125" customWidth="1"/>
  </cols>
  <sheetData>
    <row r="2" spans="2:5">
      <c r="B2" s="2" t="s">
        <v>62</v>
      </c>
    </row>
    <row r="3" spans="2:5">
      <c r="B3" s="2" t="s">
        <v>68</v>
      </c>
    </row>
    <row r="5" spans="2:5">
      <c r="B5" s="51" t="s">
        <v>10</v>
      </c>
      <c r="C5" s="52" t="s">
        <v>64</v>
      </c>
      <c r="D5" s="52" t="s">
        <v>65</v>
      </c>
      <c r="E5" s="52" t="s">
        <v>66</v>
      </c>
    </row>
    <row r="6" spans="2:5">
      <c r="B6" s="2" t="s">
        <v>11</v>
      </c>
      <c r="C6" s="50"/>
    </row>
    <row r="7" spans="2:5">
      <c r="B7" s="2" t="s">
        <v>12</v>
      </c>
      <c r="C7" s="50"/>
    </row>
    <row r="8" spans="2:5">
      <c r="B8" s="2" t="s">
        <v>13</v>
      </c>
      <c r="C8" s="28"/>
    </row>
    <row r="9" spans="2:5">
      <c r="B9" s="2" t="s">
        <v>14</v>
      </c>
      <c r="C9" s="28"/>
    </row>
    <row r="10" spans="2:5">
      <c r="B10" s="2" t="s">
        <v>15</v>
      </c>
      <c r="C10" s="28"/>
    </row>
    <row r="11" spans="2:5">
      <c r="B11" s="2" t="s">
        <v>16</v>
      </c>
      <c r="C11" s="2"/>
    </row>
    <row r="12" spans="2:5">
      <c r="B12" s="51" t="s">
        <v>17</v>
      </c>
      <c r="C12" s="51"/>
    </row>
    <row r="13" spans="2:5">
      <c r="B13" s="51" t="s">
        <v>18</v>
      </c>
      <c r="C13" s="51"/>
    </row>
    <row r="14" spans="2:5">
      <c r="B14" s="2" t="s">
        <v>19</v>
      </c>
      <c r="C14" s="43">
        <f>+'PRESUPUESTO PROCESO 2022'!AI18</f>
        <v>4110000</v>
      </c>
      <c r="E14" s="6">
        <f>+D14/C14*100</f>
        <v>0</v>
      </c>
    </row>
    <row r="15" spans="2:5">
      <c r="B15" s="2" t="s">
        <v>20</v>
      </c>
      <c r="C15" s="43">
        <f>+'PRESUPUESTO PROCESO 2022'!AI19</f>
        <v>90000000</v>
      </c>
      <c r="E15">
        <f t="shared" ref="E15:E56" si="0">+D15/C15*100</f>
        <v>0</v>
      </c>
    </row>
    <row r="16" spans="2:5">
      <c r="B16" s="2" t="s">
        <v>21</v>
      </c>
      <c r="C16" s="43">
        <f>+'PRESUPUESTO PROCESO 2022'!AI20</f>
        <v>24000000</v>
      </c>
      <c r="E16">
        <f t="shared" si="0"/>
        <v>0</v>
      </c>
    </row>
    <row r="17" spans="2:5">
      <c r="B17" s="2" t="s">
        <v>22</v>
      </c>
      <c r="C17" s="43">
        <f>+'PRESUPUESTO PROCESO 2022'!AI21</f>
        <v>121780193.52183327</v>
      </c>
      <c r="E17">
        <f t="shared" si="0"/>
        <v>0</v>
      </c>
    </row>
    <row r="18" spans="2:5">
      <c r="B18" s="2" t="s">
        <v>23</v>
      </c>
      <c r="C18" s="43">
        <f>+'PRESUPUESTO PROCESO 2022'!AI22</f>
        <v>53040000</v>
      </c>
      <c r="E18">
        <f t="shared" si="0"/>
        <v>0</v>
      </c>
    </row>
    <row r="19" spans="2:5">
      <c r="B19" s="2" t="s">
        <v>24</v>
      </c>
      <c r="C19" s="43">
        <f>+'PRESUPUESTO PROCESO 2022'!AI23</f>
        <v>110500000</v>
      </c>
      <c r="E19">
        <f t="shared" si="0"/>
        <v>0</v>
      </c>
    </row>
    <row r="20" spans="2:5">
      <c r="B20" s="2" t="s">
        <v>25</v>
      </c>
      <c r="C20" s="43">
        <f>+'PRESUPUESTO PROCESO 2022'!AI24</f>
        <v>39780000</v>
      </c>
      <c r="E20">
        <f t="shared" si="0"/>
        <v>0</v>
      </c>
    </row>
    <row r="21" spans="2:5">
      <c r="B21" s="2" t="s">
        <v>26</v>
      </c>
      <c r="C21" s="43">
        <f>+'PRESUPUESTO PROCESO 2022'!AI25</f>
        <v>17680000</v>
      </c>
      <c r="E21">
        <f t="shared" si="0"/>
        <v>0</v>
      </c>
    </row>
    <row r="22" spans="2:5">
      <c r="B22" s="51" t="s">
        <v>27</v>
      </c>
      <c r="C22" s="43">
        <f>+'PRESUPUESTO PROCESO 2022'!AI26</f>
        <v>0</v>
      </c>
    </row>
    <row r="23" spans="2:5">
      <c r="B23" s="2" t="s">
        <v>28</v>
      </c>
      <c r="C23" s="43">
        <f>+'PRESUPUESTO PROCESO 2022'!AI27</f>
        <v>22500000</v>
      </c>
      <c r="E23">
        <f t="shared" si="0"/>
        <v>0</v>
      </c>
    </row>
    <row r="24" spans="2:5">
      <c r="B24" s="2" t="s">
        <v>29</v>
      </c>
      <c r="C24" s="43">
        <f>+'PRESUPUESTO PROCESO 2022'!AI28</f>
        <v>15000000</v>
      </c>
      <c r="E24">
        <f t="shared" si="0"/>
        <v>0</v>
      </c>
    </row>
    <row r="25" spans="2:5">
      <c r="B25" s="51" t="s">
        <v>30</v>
      </c>
      <c r="C25" s="43">
        <f>+'PRESUPUESTO PROCESO 2022'!AI29</f>
        <v>0</v>
      </c>
    </row>
    <row r="26" spans="2:5">
      <c r="B26" s="2" t="s">
        <v>31</v>
      </c>
      <c r="C26" s="43">
        <f>+'PRESUPUESTO PROCESO 2022'!AI30</f>
        <v>0</v>
      </c>
      <c r="E26" t="e">
        <f t="shared" si="0"/>
        <v>#DIV/0!</v>
      </c>
    </row>
    <row r="27" spans="2:5">
      <c r="B27" s="2" t="s">
        <v>32</v>
      </c>
      <c r="C27" s="43">
        <f>+'PRESUPUESTO PROCESO 2022'!AI31</f>
        <v>0</v>
      </c>
      <c r="E27" t="e">
        <f t="shared" si="0"/>
        <v>#DIV/0!</v>
      </c>
    </row>
    <row r="28" spans="2:5">
      <c r="B28" s="2" t="s">
        <v>33</v>
      </c>
      <c r="C28" s="43">
        <f>+'PRESUPUESTO PROCESO 2022'!AI32</f>
        <v>5000000</v>
      </c>
      <c r="E28">
        <f t="shared" si="0"/>
        <v>0</v>
      </c>
    </row>
    <row r="29" spans="2:5">
      <c r="B29" s="2" t="s">
        <v>34</v>
      </c>
      <c r="C29" s="43">
        <f>+'PRESUPUESTO PROCESO 2022'!AI33</f>
        <v>315000</v>
      </c>
      <c r="E29">
        <f t="shared" si="0"/>
        <v>0</v>
      </c>
    </row>
    <row r="30" spans="2:5">
      <c r="B30" s="2" t="s">
        <v>35</v>
      </c>
      <c r="C30" s="43">
        <f>+'PRESUPUESTO PROCESO 2022'!AI34</f>
        <v>150000</v>
      </c>
      <c r="E30">
        <f t="shared" si="0"/>
        <v>0</v>
      </c>
    </row>
    <row r="31" spans="2:5">
      <c r="B31" s="51" t="s">
        <v>36</v>
      </c>
      <c r="C31" s="43">
        <f>+'PRESUPUESTO PROCESO 2022'!AI35</f>
        <v>0</v>
      </c>
      <c r="E31" t="e">
        <f t="shared" si="0"/>
        <v>#DIV/0!</v>
      </c>
    </row>
    <row r="32" spans="2:5">
      <c r="B32" s="2" t="s">
        <v>37</v>
      </c>
      <c r="C32" s="43">
        <f>+'PRESUPUESTO PROCESO 2022'!AI36</f>
        <v>22940343.954675347</v>
      </c>
      <c r="E32">
        <f t="shared" si="0"/>
        <v>0</v>
      </c>
    </row>
    <row r="33" spans="2:5">
      <c r="B33" s="2" t="s">
        <v>38</v>
      </c>
      <c r="C33" s="43">
        <f>+'PRESUPUESTO PROCESO 2022'!AI37</f>
        <v>3298213.5745496517</v>
      </c>
      <c r="E33">
        <f t="shared" si="0"/>
        <v>0</v>
      </c>
    </row>
    <row r="34" spans="2:5">
      <c r="B34" s="2" t="s">
        <v>39</v>
      </c>
      <c r="C34" s="43">
        <f>+'PRESUPUESTO PROCESO 2022'!AI38</f>
        <v>9007355.6094922367</v>
      </c>
      <c r="E34">
        <f t="shared" si="0"/>
        <v>0</v>
      </c>
    </row>
    <row r="35" spans="2:5">
      <c r="B35" s="51" t="s">
        <v>40</v>
      </c>
      <c r="C35" s="43">
        <f>+'PRESUPUESTO PROCESO 2022'!AI39</f>
        <v>0</v>
      </c>
    </row>
    <row r="36" spans="2:5">
      <c r="B36" s="2" t="s">
        <v>41</v>
      </c>
      <c r="C36" s="43">
        <f>+'PRESUPUESTO PROCESO 2022'!AI40</f>
        <v>300000</v>
      </c>
      <c r="E36">
        <f t="shared" si="0"/>
        <v>0</v>
      </c>
    </row>
    <row r="37" spans="2:5">
      <c r="B37" s="2" t="s">
        <v>42</v>
      </c>
      <c r="C37" s="43">
        <f>+'PRESUPUESTO PROCESO 2022'!AI41</f>
        <v>5074174.7300763875</v>
      </c>
      <c r="E37">
        <f t="shared" si="0"/>
        <v>0</v>
      </c>
    </row>
    <row r="38" spans="2:5">
      <c r="B38" s="2" t="s">
        <v>43</v>
      </c>
      <c r="C38" s="43">
        <f>+'PRESUPUESTO PROCESO 2022'!AI42</f>
        <v>300000</v>
      </c>
      <c r="E38">
        <f t="shared" si="0"/>
        <v>0</v>
      </c>
    </row>
    <row r="39" spans="2:5">
      <c r="B39" s="2" t="s">
        <v>44</v>
      </c>
      <c r="C39" s="43">
        <f>+'PRESUPUESTO PROCESO 2022'!AI43</f>
        <v>300000</v>
      </c>
      <c r="E39">
        <f t="shared" si="0"/>
        <v>0</v>
      </c>
    </row>
    <row r="40" spans="2:5">
      <c r="B40" s="2" t="s">
        <v>45</v>
      </c>
      <c r="C40" s="43">
        <f>+'PRESUPUESTO PROCESO 2022'!AI44</f>
        <v>1200000</v>
      </c>
      <c r="E40">
        <f t="shared" si="0"/>
        <v>0</v>
      </c>
    </row>
    <row r="41" spans="2:5">
      <c r="B41" s="2" t="s">
        <v>46</v>
      </c>
      <c r="C41" s="43">
        <f>+'PRESUPUESTO PROCESO 2022'!AI45</f>
        <v>0</v>
      </c>
      <c r="E41" t="e">
        <f t="shared" si="0"/>
        <v>#DIV/0!</v>
      </c>
    </row>
    <row r="42" spans="2:5">
      <c r="B42" s="2" t="s">
        <v>47</v>
      </c>
      <c r="C42" s="43">
        <f>+'PRESUPUESTO PROCESO 2022'!AI46</f>
        <v>3000000</v>
      </c>
      <c r="E42">
        <f t="shared" si="0"/>
        <v>0</v>
      </c>
    </row>
    <row r="43" spans="2:5">
      <c r="B43" s="2" t="s">
        <v>48</v>
      </c>
      <c r="C43" s="43">
        <f>+'PRESUPUESTO PROCESO 2022'!AI47</f>
        <v>1500000</v>
      </c>
      <c r="E43">
        <f t="shared" si="0"/>
        <v>0</v>
      </c>
    </row>
    <row r="44" spans="2:5">
      <c r="B44" s="2" t="s">
        <v>49</v>
      </c>
      <c r="C44" s="43">
        <f>+'PRESUPUESTO PROCESO 2022'!AI48</f>
        <v>23848621.23135902</v>
      </c>
      <c r="E44">
        <f t="shared" si="0"/>
        <v>0</v>
      </c>
    </row>
    <row r="45" spans="2:5">
      <c r="B45" s="2" t="s">
        <v>50</v>
      </c>
      <c r="C45" s="43">
        <f>+'PRESUPUESTO PROCESO 2022'!AI49</f>
        <v>20296698.92030555</v>
      </c>
      <c r="E45">
        <f t="shared" si="0"/>
        <v>0</v>
      </c>
    </row>
    <row r="46" spans="2:5">
      <c r="B46" s="2" t="s">
        <v>51</v>
      </c>
      <c r="C46" s="43">
        <f>+'PRESUPUESTO PROCESO 2022'!AI50</f>
        <v>1516687.4150400003</v>
      </c>
      <c r="E46">
        <f t="shared" si="0"/>
        <v>0</v>
      </c>
    </row>
    <row r="47" spans="2:5">
      <c r="B47" s="2" t="s">
        <v>52</v>
      </c>
      <c r="C47" s="43">
        <f>+'PRESUPUESTO PROCESO 2022'!AI51</f>
        <v>1050000</v>
      </c>
      <c r="E47">
        <f t="shared" si="0"/>
        <v>0</v>
      </c>
    </row>
    <row r="48" spans="2:5">
      <c r="B48" s="2" t="s">
        <v>53</v>
      </c>
      <c r="C48" s="43">
        <f>+'PRESUPUESTO PROCESO 2022'!AI52</f>
        <v>150000</v>
      </c>
      <c r="E48">
        <f t="shared" si="0"/>
        <v>0</v>
      </c>
    </row>
    <row r="49" spans="2:5">
      <c r="B49" s="2" t="s">
        <v>54</v>
      </c>
      <c r="C49" s="43">
        <f>+'PRESUPUESTO PROCESO 2022'!AI53</f>
        <v>150000</v>
      </c>
      <c r="E49">
        <f t="shared" si="0"/>
        <v>0</v>
      </c>
    </row>
    <row r="50" spans="2:5">
      <c r="B50" s="2" t="s">
        <v>55</v>
      </c>
      <c r="C50" s="43">
        <f>+'PRESUPUESTO PROCESO 2022'!AI54</f>
        <v>10806397.83216</v>
      </c>
      <c r="E50">
        <f t="shared" si="0"/>
        <v>0</v>
      </c>
    </row>
    <row r="51" spans="2:5">
      <c r="B51" s="2" t="s">
        <v>56</v>
      </c>
      <c r="C51" s="43">
        <f>+'PRESUPUESTO PROCESO 2022'!AI55</f>
        <v>300000</v>
      </c>
      <c r="E51">
        <f t="shared" si="0"/>
        <v>0</v>
      </c>
    </row>
    <row r="52" spans="2:5">
      <c r="B52" s="2" t="s">
        <v>57</v>
      </c>
      <c r="C52" s="43">
        <f>+'PRESUPUESTO PROCESO 2022'!AI56</f>
        <v>600000</v>
      </c>
      <c r="E52">
        <f t="shared" si="0"/>
        <v>0</v>
      </c>
    </row>
    <row r="53" spans="2:5">
      <c r="B53" s="2" t="s">
        <v>58</v>
      </c>
      <c r="C53" s="43">
        <f>+'PRESUPUESTO PROCESO 2022'!AI57</f>
        <v>903199.48915564036</v>
      </c>
      <c r="E53">
        <f t="shared" si="0"/>
        <v>0</v>
      </c>
    </row>
    <row r="54" spans="2:5">
      <c r="B54" s="2" t="s">
        <v>69</v>
      </c>
      <c r="C54" s="43" t="e">
        <f>+'PRESUPUESTO PROCESO 2022'!#REF!</f>
        <v>#REF!</v>
      </c>
      <c r="E54" t="e">
        <f t="shared" si="0"/>
        <v>#REF!</v>
      </c>
    </row>
    <row r="55" spans="2:5">
      <c r="B55" s="2" t="s">
        <v>59</v>
      </c>
      <c r="C55" s="43">
        <f>+'PRESUPUESTO PROCESO 2022'!AI58</f>
        <v>1500000</v>
      </c>
      <c r="E55">
        <f t="shared" si="0"/>
        <v>0</v>
      </c>
    </row>
    <row r="56" spans="2:5">
      <c r="B56" s="2" t="s">
        <v>60</v>
      </c>
      <c r="C56" s="43">
        <f>+'PRESUPUESTO PROCESO 2022'!AI59</f>
        <v>1500000</v>
      </c>
      <c r="E56">
        <f t="shared" si="0"/>
        <v>0</v>
      </c>
    </row>
    <row r="57" spans="2:5">
      <c r="B57" s="2" t="s">
        <v>67</v>
      </c>
      <c r="C57" s="43" t="e">
        <f>SUM(C14:C56)</f>
        <v>#REF!</v>
      </c>
      <c r="D57" s="2">
        <f>SUM(D14:D56)</f>
        <v>0</v>
      </c>
      <c r="E57" s="43" t="e">
        <f>SUM(E14:E56)</f>
        <v>#DIV/0!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/>
  <cp:revision/>
  <dcterms:created xsi:type="dcterms:W3CDTF">2006-10-02T04:59:59Z</dcterms:created>
  <dcterms:modified xsi:type="dcterms:W3CDTF">2024-09-10T18:15:36Z</dcterms:modified>
  <cp:category/>
  <cp:contentStatus/>
</cp:coreProperties>
</file>